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6380" windowHeight="7830" tabRatio="141"/>
  </bookViews>
  <sheets>
    <sheet name="Годовой план " sheetId="1" r:id="rId1"/>
    <sheet name="Лист1" sheetId="2" r:id="rId2"/>
  </sheets>
  <definedNames>
    <definedName name="_xlnm.Print_Area" localSheetId="0">'Годовой план '!$A$1:$AG$83</definedName>
  </definedNames>
  <calcPr calcId="145621"/>
</workbook>
</file>

<file path=xl/calcChain.xml><?xml version="1.0" encoding="utf-8"?>
<calcChain xmlns="http://schemas.openxmlformats.org/spreadsheetml/2006/main">
  <c r="T29" i="1" l="1"/>
  <c r="T28" i="1"/>
  <c r="V28" i="1"/>
  <c r="T24" i="1"/>
  <c r="T23" i="1"/>
  <c r="T12" i="1"/>
  <c r="T11" i="1"/>
  <c r="V78" i="1"/>
  <c r="W78" i="1"/>
  <c r="X78" i="1"/>
  <c r="Y78" i="1"/>
  <c r="V77" i="1"/>
  <c r="W77" i="1"/>
  <c r="X77" i="1"/>
  <c r="Y77" i="1"/>
  <c r="V76" i="1"/>
  <c r="W76" i="1"/>
  <c r="X76" i="1"/>
  <c r="Y76" i="1"/>
  <c r="T19" i="1"/>
  <c r="T21" i="1"/>
  <c r="V21" i="1"/>
  <c r="W21" i="1"/>
  <c r="X21" i="1"/>
  <c r="Y21" i="1"/>
  <c r="T20" i="1"/>
  <c r="T54" i="1"/>
  <c r="V54" i="1"/>
  <c r="W54" i="1"/>
  <c r="X54" i="1"/>
  <c r="Y54" i="1"/>
  <c r="T53" i="1"/>
  <c r="V75" i="1"/>
  <c r="W75" i="1"/>
  <c r="X75" i="1"/>
  <c r="Y75" i="1"/>
  <c r="V74" i="1"/>
  <c r="W74" i="1"/>
  <c r="X74" i="1"/>
  <c r="Y74" i="1"/>
  <c r="U73" i="1"/>
  <c r="V73" i="1"/>
  <c r="W73" i="1"/>
  <c r="X73" i="1"/>
  <c r="Y73" i="1"/>
  <c r="U72" i="1"/>
  <c r="V72" i="1"/>
  <c r="W72" i="1"/>
  <c r="X72" i="1"/>
  <c r="Y72" i="1"/>
  <c r="U71" i="1"/>
  <c r="V71" i="1"/>
  <c r="W71" i="1"/>
  <c r="X71" i="1"/>
  <c r="Y71" i="1"/>
  <c r="U70" i="1"/>
  <c r="V70" i="1"/>
  <c r="W70" i="1"/>
  <c r="X70" i="1"/>
  <c r="Y70" i="1"/>
  <c r="U69" i="1"/>
  <c r="V69" i="1"/>
  <c r="W69" i="1"/>
  <c r="X69" i="1"/>
  <c r="Y69" i="1"/>
  <c r="U68" i="1"/>
  <c r="V68" i="1"/>
  <c r="W68" i="1"/>
  <c r="X68" i="1"/>
  <c r="Y68" i="1"/>
  <c r="U67" i="1"/>
  <c r="V67" i="1"/>
  <c r="W67" i="1"/>
  <c r="X67" i="1"/>
  <c r="Y67" i="1"/>
  <c r="V66" i="1"/>
  <c r="W66" i="1"/>
  <c r="X66" i="1"/>
  <c r="Y66" i="1"/>
  <c r="V65" i="1"/>
  <c r="W65" i="1"/>
  <c r="X65" i="1"/>
  <c r="Y65" i="1"/>
  <c r="U64" i="1"/>
  <c r="V64" i="1"/>
  <c r="W64" i="1"/>
  <c r="X64" i="1"/>
  <c r="Y64" i="1"/>
  <c r="U63" i="1"/>
  <c r="V63" i="1"/>
  <c r="W63" i="1"/>
  <c r="X63" i="1"/>
  <c r="Y63" i="1"/>
  <c r="U62" i="1"/>
  <c r="V62" i="1"/>
  <c r="W62" i="1"/>
  <c r="X62" i="1"/>
  <c r="Y62" i="1"/>
  <c r="V61" i="1"/>
  <c r="W61" i="1"/>
  <c r="X61" i="1"/>
  <c r="Y61" i="1"/>
  <c r="U60" i="1"/>
  <c r="V60" i="1"/>
  <c r="W60" i="1"/>
  <c r="X60" i="1"/>
  <c r="Y60" i="1"/>
  <c r="U59" i="1"/>
  <c r="V59" i="1"/>
  <c r="W59" i="1"/>
  <c r="X59" i="1"/>
  <c r="Y59" i="1"/>
  <c r="U58" i="1"/>
  <c r="V58" i="1"/>
  <c r="W58" i="1"/>
  <c r="X58" i="1"/>
  <c r="Y58" i="1"/>
  <c r="U57" i="1"/>
  <c r="V57" i="1"/>
  <c r="W57" i="1"/>
  <c r="X57" i="1"/>
  <c r="Y57" i="1"/>
  <c r="U56" i="1"/>
  <c r="V56" i="1"/>
  <c r="W56" i="1"/>
  <c r="X56" i="1"/>
  <c r="Y56" i="1"/>
  <c r="V55" i="1"/>
  <c r="W55" i="1"/>
  <c r="X55" i="1"/>
  <c r="Y55" i="1"/>
  <c r="U52" i="1"/>
  <c r="V52" i="1"/>
  <c r="W52" i="1"/>
  <c r="X52" i="1"/>
  <c r="Y52" i="1"/>
  <c r="U51" i="1"/>
  <c r="V51" i="1"/>
  <c r="W51" i="1"/>
  <c r="X51" i="1"/>
  <c r="Y51" i="1"/>
  <c r="U50" i="1"/>
  <c r="V50" i="1"/>
  <c r="W50" i="1"/>
  <c r="X50" i="1"/>
  <c r="Y50" i="1"/>
  <c r="V49" i="1"/>
  <c r="W49" i="1"/>
  <c r="X49" i="1"/>
  <c r="Y49" i="1"/>
  <c r="U48" i="1"/>
  <c r="V48" i="1"/>
  <c r="W48" i="1"/>
  <c r="X48" i="1"/>
  <c r="Y48" i="1"/>
  <c r="U47" i="1"/>
  <c r="V47" i="1"/>
  <c r="W47" i="1"/>
  <c r="X47" i="1"/>
  <c r="Y47" i="1"/>
  <c r="U46" i="1"/>
  <c r="V46" i="1"/>
  <c r="W46" i="1"/>
  <c r="X46" i="1"/>
  <c r="Y46" i="1"/>
  <c r="U45" i="1"/>
  <c r="V45" i="1"/>
  <c r="W45" i="1"/>
  <c r="X45" i="1"/>
  <c r="Y45" i="1"/>
  <c r="U44" i="1"/>
  <c r="V44" i="1"/>
  <c r="W44" i="1"/>
  <c r="X44" i="1"/>
  <c r="Y44" i="1"/>
  <c r="U43" i="1"/>
  <c r="V43" i="1"/>
  <c r="W43" i="1"/>
  <c r="X43" i="1"/>
  <c r="Y43" i="1"/>
  <c r="U42" i="1"/>
  <c r="V42" i="1"/>
  <c r="W42" i="1"/>
  <c r="X42" i="1"/>
  <c r="Y42" i="1"/>
  <c r="U41" i="1"/>
  <c r="V41" i="1"/>
  <c r="W41" i="1"/>
  <c r="X41" i="1"/>
  <c r="Y41" i="1"/>
  <c r="U40" i="1"/>
  <c r="V40" i="1"/>
  <c r="W40" i="1"/>
  <c r="X40" i="1"/>
  <c r="Y40" i="1"/>
  <c r="U39" i="1"/>
  <c r="V39" i="1"/>
  <c r="W39" i="1"/>
  <c r="X39" i="1"/>
  <c r="Y39" i="1"/>
  <c r="V38" i="1"/>
  <c r="W38" i="1"/>
  <c r="X38" i="1"/>
  <c r="Y38" i="1"/>
  <c r="V37" i="1"/>
  <c r="W37" i="1"/>
  <c r="X37" i="1"/>
  <c r="Y37" i="1"/>
  <c r="U36" i="1"/>
  <c r="V36" i="1"/>
  <c r="W36" i="1"/>
  <c r="X36" i="1"/>
  <c r="Y36" i="1"/>
  <c r="U35" i="1"/>
  <c r="V35" i="1"/>
  <c r="W35" i="1"/>
  <c r="X35" i="1"/>
  <c r="Y35" i="1"/>
  <c r="U34" i="1"/>
  <c r="V34" i="1"/>
  <c r="W34" i="1"/>
  <c r="X34" i="1"/>
  <c r="Y34" i="1"/>
  <c r="U33" i="1"/>
  <c r="V33" i="1"/>
  <c r="W33" i="1"/>
  <c r="X33" i="1"/>
  <c r="Y33" i="1"/>
  <c r="U32" i="1"/>
  <c r="V32" i="1"/>
  <c r="W32" i="1"/>
  <c r="X32" i="1"/>
  <c r="Y32" i="1"/>
  <c r="V31" i="1"/>
  <c r="W31" i="1"/>
  <c r="X31" i="1"/>
  <c r="Y31" i="1"/>
  <c r="U30" i="1"/>
  <c r="V30" i="1"/>
  <c r="W30" i="1"/>
  <c r="X30" i="1"/>
  <c r="Y30" i="1"/>
  <c r="V29" i="1"/>
  <c r="W29" i="1"/>
  <c r="X29" i="1"/>
  <c r="Y29" i="1"/>
  <c r="W28" i="1"/>
  <c r="X28" i="1"/>
  <c r="Y28" i="1"/>
  <c r="V27" i="1"/>
  <c r="W27" i="1"/>
  <c r="X27" i="1"/>
  <c r="Y27" i="1"/>
  <c r="V26" i="1"/>
  <c r="W26" i="1"/>
  <c r="X26" i="1"/>
  <c r="Y26" i="1"/>
  <c r="V25" i="1"/>
  <c r="W25" i="1"/>
  <c r="X25" i="1"/>
  <c r="Y25" i="1"/>
  <c r="V24" i="1"/>
  <c r="W24" i="1"/>
  <c r="X24" i="1"/>
  <c r="Y24" i="1"/>
  <c r="V23" i="1"/>
  <c r="W23" i="1"/>
  <c r="X23" i="1"/>
  <c r="Y23" i="1"/>
  <c r="V22" i="1"/>
  <c r="W22" i="1"/>
  <c r="X22" i="1"/>
  <c r="Y22" i="1"/>
  <c r="V20" i="1"/>
  <c r="W20" i="1"/>
  <c r="X20" i="1"/>
  <c r="Y20" i="1"/>
  <c r="U18" i="1"/>
  <c r="V18" i="1"/>
  <c r="W18" i="1"/>
  <c r="X18" i="1"/>
  <c r="Y18" i="1"/>
  <c r="U17" i="1"/>
  <c r="V17" i="1"/>
  <c r="W17" i="1"/>
  <c r="X17" i="1"/>
  <c r="Y17" i="1"/>
  <c r="V16" i="1"/>
  <c r="W16" i="1"/>
  <c r="X16" i="1"/>
  <c r="Y16" i="1"/>
  <c r="U15" i="1"/>
  <c r="V15" i="1"/>
  <c r="W15" i="1"/>
  <c r="X15" i="1"/>
  <c r="Y15" i="1"/>
  <c r="U14" i="1"/>
  <c r="V14" i="1"/>
  <c r="W14" i="1"/>
  <c r="X14" i="1"/>
  <c r="Y14" i="1"/>
  <c r="V13" i="1"/>
  <c r="W13" i="1"/>
  <c r="X13" i="1"/>
  <c r="Y13" i="1"/>
  <c r="V12" i="1"/>
  <c r="W12" i="1"/>
  <c r="X12" i="1"/>
  <c r="Y12" i="1"/>
  <c r="V53" i="1"/>
  <c r="W53" i="1"/>
  <c r="X53" i="1"/>
  <c r="Y53" i="1"/>
  <c r="V11" i="1"/>
  <c r="W11" i="1"/>
  <c r="X11" i="1"/>
  <c r="Y11" i="1"/>
  <c r="V19" i="1"/>
  <c r="W19" i="1"/>
  <c r="X19" i="1"/>
  <c r="Y19" i="1"/>
  <c r="V79" i="1"/>
  <c r="W79" i="1"/>
  <c r="X79" i="1"/>
  <c r="Y79" i="1"/>
</calcChain>
</file>

<file path=xl/sharedStrings.xml><?xml version="1.0" encoding="utf-8"?>
<sst xmlns="http://schemas.openxmlformats.org/spreadsheetml/2006/main" count="1382" uniqueCount="557">
  <si>
    <t>Годовой план государственных закупок товаров, работ и услуг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</si>
  <si>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</si>
  <si>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</si>
  <si>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</si>
  <si>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</si>
  <si>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</si>
  <si>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</si>
  <si>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</si>
  <si>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</si>
  <si>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</si>
  <si>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</si>
  <si>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</si>
  <si>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</si>
  <si>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</si>
  <si>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</si>
  <si>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</si>
  <si>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</si>
  <si>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</si>
  <si>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</si>
  <si>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</si>
  <si>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</si>
  <si>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</si>
  <si>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</si>
  <si>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</si>
  <si>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</si>
  <si>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</si>
  <si>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</si>
  <si>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</si>
  <si>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</si>
  <si>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</si>
  <si>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</si>
  <si>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</si>
  <si>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</si>
  <si>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</si>
  <si>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</si>
  <si>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</si>
  <si>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</si>
  <si>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</si>
  <si>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</si>
  <si>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Закупки, не превышающие финансовый год</t>
  </si>
  <si>
    <t>Товары</t>
  </si>
  <si>
    <t xml:space="preserve">1 Январь </t>
  </si>
  <si>
    <t>жыл бойы</t>
  </si>
  <si>
    <t>в течении года</t>
  </si>
  <si>
    <t>Сүт</t>
  </si>
  <si>
    <t>Литр (куб. дм.)</t>
  </si>
  <si>
    <t>Открытый конкурс</t>
  </si>
  <si>
    <t>015</t>
  </si>
  <si>
    <t xml:space="preserve">Бюджет </t>
  </si>
  <si>
    <t>101111.400.000000</t>
  </si>
  <si>
    <t>Говядина</t>
  </si>
  <si>
    <t>свежая, туша, I категория</t>
  </si>
  <si>
    <t xml:space="preserve"> Сиыр еті,</t>
  </si>
  <si>
    <t>балғын, тұтас ет, І санат, СТ РК 1759-2008</t>
  </si>
  <si>
    <t>Первой категории, от бледно-розового до бледно-красного цвета, консистенция плотная, упругая, жир от белого до желтого цвета, без осаливания и прогорклости, сухожилия упругие и плотные, свежеохлажденное</t>
  </si>
  <si>
    <t>Бірінші санатты, бозғылт-қызғылт дейін бозғылт-қызыл түсті, консистенциясы-тығыз, қатты, өсімдік майы ақтан сарыға дейін түсті, осаливания және прогорклости қантамыр, жүйке, сіңір серпімді, тығыз, жаңа - тоңазытылған</t>
  </si>
  <si>
    <t>Килограмм</t>
  </si>
  <si>
    <t>351011100 Караганда Г.А.</t>
  </si>
  <si>
    <t>Караганда Г.А., Октябрьский район ул.Пирогова 1А</t>
  </si>
  <si>
    <t>Қарағанды қ. Октябрь ауданы, Пирогов к-сі 1А</t>
  </si>
  <si>
    <t>101220.100.000004</t>
  </si>
  <si>
    <t>Курица</t>
  </si>
  <si>
    <t>мороженая, тушка, I категория</t>
  </si>
  <si>
    <t xml:space="preserve"> Тауық,</t>
  </si>
  <si>
    <t>тоңазытылған, ет, ГОСТ 21784-76</t>
  </si>
  <si>
    <t>бройлерные, замороженные. В соответствии со ГОСТ 21784-76. Доставка осуществляется частями (партией) по заявке Заказчика в период всего срока поставки по Договору.</t>
  </si>
  <si>
    <t>бройлер, мұздатылған. Сәйкес ГОСТ 21784-76. Жеткізу жүзеге асырылады бөліктерінде (партия) Тапсырыс берушінің өтінімі бойынша кезінде бүкіл мерзімі жеткізу Шарты бойынша.</t>
  </si>
  <si>
    <t>свежий</t>
  </si>
  <si>
    <t>101314.220.000000</t>
  </si>
  <si>
    <t xml:space="preserve">  Колбаса</t>
  </si>
  <si>
    <t xml:space="preserve">  полукопченая</t>
  </si>
  <si>
    <t xml:space="preserve"> Шұжық,</t>
  </si>
  <si>
    <t>жартылай ысытылған</t>
  </si>
  <si>
    <t>105130.311.000000</t>
  </si>
  <si>
    <t xml:space="preserve">  Масло</t>
  </si>
  <si>
    <t>сладкосливочное</t>
  </si>
  <si>
    <t xml:space="preserve"> Май,</t>
  </si>
  <si>
    <t>тәтті кілегейлі, тұздалмаған,</t>
  </si>
  <si>
    <t>205310.500.000000</t>
  </si>
  <si>
    <t>Масло</t>
  </si>
  <si>
    <t xml:space="preserve"> Май</t>
  </si>
  <si>
    <t xml:space="preserve">эфирлік, экстрагирленген, жасұнықты өсімдік шикізаты, </t>
  </si>
  <si>
    <t>эфирное, экстрагированное, клетчатое растительное сырье</t>
  </si>
  <si>
    <t xml:space="preserve">Масло растительное, подсолнечное, рафинированное фасованное в бутылки по 1 л. </t>
  </si>
  <si>
    <t>Өсімдік майы, күнбағыс майы, тазартылған құйылған бөтелкелерге, 1 л.</t>
  </si>
  <si>
    <t>105140.312.000000</t>
  </si>
  <si>
    <t>Творог</t>
  </si>
  <si>
    <t>жирность 5-18%</t>
  </si>
  <si>
    <t xml:space="preserve"> Ірімшік</t>
  </si>
  <si>
    <t xml:space="preserve">шаруа, майдың массалық үлесі 5% кем емес, СТ РК 94-95, </t>
  </si>
  <si>
    <t>Жартылай майлы сүзбе 5% кем емес, салмақ, балғын, міндетті түрде отандық өндіруші СТ РК 94-95</t>
  </si>
  <si>
    <t>105140.519.000000</t>
  </si>
  <si>
    <t xml:space="preserve">  Сыр</t>
  </si>
  <si>
    <t xml:space="preserve">  твердый</t>
  </si>
  <si>
    <t xml:space="preserve">қатты, ешкі, қой, енеке сүтінен, СТ РК 1063-2002, </t>
  </si>
  <si>
    <t>твердый, из коровьего молока,  обязательно отечественного производителя СТ РК  1063-2002</t>
  </si>
  <si>
    <t>қатты, сиыр сүтінен, міндетті түрде отандық өндіруші СТ РК 1063-2002</t>
  </si>
  <si>
    <t>014721.900.000002</t>
  </si>
  <si>
    <t>Яйцо</t>
  </si>
  <si>
    <t>куриное, диетическое, категория 1</t>
  </si>
  <si>
    <t xml:space="preserve"> Жұмыртқа</t>
  </si>
  <si>
    <t xml:space="preserve"> тауықтың, емдәмдік, 1 санаттағы, жаңалау, ГОСТ 31654-2012,</t>
  </si>
  <si>
    <t>Яйца куриные 1 категории обязательно отечественного производителя ГОСТ 31654-2012,</t>
  </si>
  <si>
    <t>1-санаттағы тауық жұмыртқасы міндетті түрде отандық өндіруші ГОСТ 31654-2012,</t>
  </si>
  <si>
    <t xml:space="preserve">Штука </t>
  </si>
  <si>
    <t>105111.910.000000</t>
  </si>
  <si>
    <t xml:space="preserve">  Молоко натуральное</t>
  </si>
  <si>
    <t xml:space="preserve">  жирность 3-6%</t>
  </si>
  <si>
    <t>пастерленген, майлылығы 1,0% артық емес, піскен, көлемі 1 л, СТ РК 1760-2008</t>
  </si>
  <si>
    <t xml:space="preserve"> 105152.433.000000</t>
  </si>
  <si>
    <t xml:space="preserve">  Кефир</t>
  </si>
  <si>
    <t xml:space="preserve">  без пищевых добавок</t>
  </si>
  <si>
    <t xml:space="preserve">Айран, </t>
  </si>
  <si>
    <t>тағам қоспаларысыз, ГОСТ 31454-2012,</t>
  </si>
  <si>
    <t>105152.435.000001</t>
  </si>
  <si>
    <t xml:space="preserve">  Сметана</t>
  </si>
  <si>
    <t>жирность 15,0-19,0 %</t>
  </si>
  <si>
    <t xml:space="preserve"> Қаймақ</t>
  </si>
  <si>
    <t xml:space="preserve"> майлылығы 15,0 -34,0 %, СТ РК ГОСТ Р 52092 -2010</t>
  </si>
  <si>
    <t>Қаймақ майлылығы 15,0 -34,0 %, 0,4 гр. жоқ, тағамдық қоспалар, міндетті түрде отандық өндіруші СТ РК ГОСТ Р 52092 -2010</t>
  </si>
  <si>
    <t>Крупа манная</t>
  </si>
  <si>
    <t>106131.331.000001</t>
  </si>
  <si>
    <t>марка М</t>
  </si>
  <si>
    <t xml:space="preserve"> Жарма,</t>
  </si>
  <si>
    <t xml:space="preserve"> ұнтақ, маркасы М (жұмсақ бидай ), ГОСТ 7022-97,</t>
  </si>
  <si>
    <t>Крупа манная мягких сортов  обязательно отечественного производителя   ГОСТ 7022-97,</t>
  </si>
  <si>
    <t>Ұнтақ жарма жұмсақ сортты міндетті түрде отандық өндіруші ГОСТ 7022-97,</t>
  </si>
  <si>
    <t>106132.360.000000</t>
  </si>
  <si>
    <t xml:space="preserve">  Крупа</t>
  </si>
  <si>
    <t>ячневая, Сорт №1, диаметр ядра 2,5-2 мм, ГОСТ 5784-60</t>
  </si>
  <si>
    <t>арпа, №1 сұрып, ядроның диаметрі 2,5-2 мм, ГОСТ 5784-60,</t>
  </si>
  <si>
    <t>Крупа ячневая первого сорта . обязательно отечественного производителя    ГОСТ 5784-60</t>
  </si>
  <si>
    <t>Арпа жармасы бірінші сорт . міндетті түрде отандық өндіруші ГОСТ 5784-60</t>
  </si>
  <si>
    <t>106131.300.000003</t>
  </si>
  <si>
    <t>пшеничная, зерна мелкого дробления, мелкодробленная, ГОСТ 276-60</t>
  </si>
  <si>
    <t>бидай, ұсақ ұнтақталған дән, ұсақталынған, ГОСТ 276-60,</t>
  </si>
  <si>
    <t>Крупа пшеничная мелкого дробления . обязательно отечественного производителя ГОСТ 276-60</t>
  </si>
  <si>
    <t>Бидай жармасы ұсақ ұсақтау . міндетті түрде отандық өндіруші ГОСТ 276-60</t>
  </si>
  <si>
    <t>106132.330.000003</t>
  </si>
  <si>
    <t xml:space="preserve">  Крупа гречневая</t>
  </si>
  <si>
    <t xml:space="preserve">  сорт высший</t>
  </si>
  <si>
    <t>Жарма</t>
  </si>
  <si>
    <t>қарақұмық, жоғары сұрыпты, ГОСТ 5550-74,</t>
  </si>
  <si>
    <t>Крупа гречневая высших сортов. обязательно отечественного производителя   ГОСТ 5550-74,</t>
  </si>
  <si>
    <t>Жарма қарақұмық жоғары сортты. міндетті түрде отандық өндіруші ГОСТ 5550-74,</t>
  </si>
  <si>
    <t>106132.390.000000</t>
  </si>
  <si>
    <t>пшено, первого сорта, ГОСТ 572-60</t>
  </si>
  <si>
    <t>тары, бірінші сұрыпты, ГОСТ 572-60,</t>
  </si>
  <si>
    <t>Крупа пшенная , первых сортов .обязательно отечественного производителя ГОСТ 572-60</t>
  </si>
  <si>
    <t>Тары жармасы , бірінші сортты .міндетті түрде отандық өндіруші ГОСТ 572-60</t>
  </si>
  <si>
    <t>106132.340.000000</t>
  </si>
  <si>
    <t>кукурузная, Сорт №1, шлифованная, диаметр зерна 4-3 мм, ГОСТ 6002-69</t>
  </si>
  <si>
    <t>жүгері, №1 сұрып, тегістелген, дәннің диаметрі 4-3 мм, ГОСТ 6002-69</t>
  </si>
  <si>
    <t>Жүгері жармасы , бірінші сортты ..міндетті түрде отандық өндіруші ГОСТ 6002-69</t>
  </si>
  <si>
    <t>106111.000.000001</t>
  </si>
  <si>
    <t xml:space="preserve">Рис </t>
  </si>
  <si>
    <t xml:space="preserve">  очищенный, длиннозерный, полированный</t>
  </si>
  <si>
    <t xml:space="preserve"> Тазартылған күріш</t>
  </si>
  <si>
    <t>жылтыратылған, экстра сұрып, ұзын дәнді, СТ РК ИСО 7301-2012,</t>
  </si>
  <si>
    <t>Крупа кукурузная , первых сортов .обязательно отечественного производителя ГОСТ 6002-69</t>
  </si>
  <si>
    <t>Тазаланған күріш . міндетті түрде отандық өндірушінің ҚР СТ ИСО 7301-2012,</t>
  </si>
  <si>
    <t>Рис очищенный . обязательно отечественного производителя СТ РК ИСО 7301-2012,</t>
  </si>
  <si>
    <t xml:space="preserve"> 106132.370.000000</t>
  </si>
  <si>
    <t xml:space="preserve">  Крупа перловая</t>
  </si>
  <si>
    <t xml:space="preserve">  сорт № 1</t>
  </si>
  <si>
    <t>арпа, №1 сұрып, диаметрі 3,5-3,0 мм, ГОСТ 5784-60,</t>
  </si>
  <si>
    <t>Перловка первых сортов. обязательно отечественного производителя  ГОСТ 5784-60,</t>
  </si>
  <si>
    <t>Арпа жармасы бірінші сортты. міндетті түрде отандық өндіруші ГОСТ 5784-60,</t>
  </si>
  <si>
    <t>107311.340.000000</t>
  </si>
  <si>
    <t>Изделия макаронные</t>
  </si>
  <si>
    <t>рожки фигурные, из пшеничной муки, сорт высший</t>
  </si>
  <si>
    <t xml:space="preserve"> Мүйізшелер,</t>
  </si>
  <si>
    <t>бидай ұнынан, жоғары сұрып, СТ РК ГОСТ Р 51865-2010,</t>
  </si>
  <si>
    <t xml:space="preserve"> 011175.000.000000</t>
  </si>
  <si>
    <t>Горох</t>
  </si>
  <si>
    <t xml:space="preserve">  сухой, класс 1</t>
  </si>
  <si>
    <t xml:space="preserve"> Бұршақ,</t>
  </si>
  <si>
    <t>құрғақ, 1-сынып, сақтауға,</t>
  </si>
  <si>
    <t>Крупа горох лущеный, 1 сорта</t>
  </si>
  <si>
    <t>Аршылған бұршақ жармасы, 1 сорт</t>
  </si>
  <si>
    <t xml:space="preserve"> 011171.000.000000</t>
  </si>
  <si>
    <t xml:space="preserve">  Фасоль</t>
  </si>
  <si>
    <t xml:space="preserve">  сушеная</t>
  </si>
  <si>
    <t xml:space="preserve"> Бадана</t>
  </si>
  <si>
    <t>кептірілген,</t>
  </si>
  <si>
    <t>фасоль красная сухая не более 25 кг в мешке. наличие сертификата</t>
  </si>
  <si>
    <t>үрме бұршақ қызыл, құрғақ артық емес 25 кг қапта. сертификаттың бар болуы</t>
  </si>
  <si>
    <t>011351.100.000000</t>
  </si>
  <si>
    <t xml:space="preserve">  Картофель</t>
  </si>
  <si>
    <t xml:space="preserve">  свежий, продовольственный</t>
  </si>
  <si>
    <t xml:space="preserve"> Картоп, </t>
  </si>
  <si>
    <t>1-сынып, ерте, ГОСТ 26545-85,</t>
  </si>
  <si>
    <t>Картофель (с хранением) свежий, крупный, не поврежденный,обязательно отечественного производителя  ГОСТ 26545-85,</t>
  </si>
  <si>
    <t>Картоп (сақтауға) жаңа піскен, ірі, бүлінген,міндетті түрде отандық өндірушінің МЕМСТ 26545-85,</t>
  </si>
  <si>
    <t>011334.100.000000</t>
  </si>
  <si>
    <t xml:space="preserve">  Помидор</t>
  </si>
  <si>
    <t xml:space="preserve">Қызанақ, </t>
  </si>
  <si>
    <t>экстра класы, ұсақ жемісті, ГОСТ 1725-85,</t>
  </si>
  <si>
    <t>Томаты свежие, обязательно отечественного производителя ГОСТ 1725-85</t>
  </si>
  <si>
    <t>Қызанақ жаңа піскен, міндетті түрде отандық өндіруші ГОСТ 1725-85</t>
  </si>
  <si>
    <t xml:space="preserve"> 011332.100.000000</t>
  </si>
  <si>
    <t xml:space="preserve">  Огурец</t>
  </si>
  <si>
    <t xml:space="preserve"> Қияр,</t>
  </si>
  <si>
    <t xml:space="preserve">қысқа жемісті, ГОСТ 1726-85, </t>
  </si>
  <si>
    <t xml:space="preserve">Огурцы свежие,обязательно отечественного производителя ГОСТ 1726-85, </t>
  </si>
  <si>
    <t>Қияр жаңа піскен,міндетті түрде отандық өндіруші ГОСТ 1726-85,</t>
  </si>
  <si>
    <t>011312.900.000000</t>
  </si>
  <si>
    <t>Капуста</t>
  </si>
  <si>
    <t xml:space="preserve">  свежая, белокочанная</t>
  </si>
  <si>
    <t xml:space="preserve"> Қырыққабат</t>
  </si>
  <si>
    <t xml:space="preserve">ақ басты, ерте пісетін, ГОСТ 1724-85, </t>
  </si>
  <si>
    <t xml:space="preserve">Капуста белокочанная свежая,обязательно отечественного производителя ГОСТ 1724-85, </t>
  </si>
  <si>
    <t>Қырыққабат,міндетті түрде отандық өндіруші ГОСТ 1724-85,</t>
  </si>
  <si>
    <t>011371.000.000000</t>
  </si>
  <si>
    <t xml:space="preserve">  Свекла</t>
  </si>
  <si>
    <t xml:space="preserve">  свежая, столовая</t>
  </si>
  <si>
    <t xml:space="preserve"> Қызылша</t>
  </si>
  <si>
    <t>қант, ГОСТ 17421-82</t>
  </si>
  <si>
    <t>Свекла столовая сахарная. ,обязательно отечественного производителя ГОСТ 17421-82</t>
  </si>
  <si>
    <t>Қызылша қант. міндетті түрде отандық өндіруші ГОСТ 17421-82</t>
  </si>
  <si>
    <t>011341.100.000002</t>
  </si>
  <si>
    <t>Морковь</t>
  </si>
  <si>
    <t>свежая, сорт обыкновенный</t>
  </si>
  <si>
    <t xml:space="preserve"> Сәбіз</t>
  </si>
  <si>
    <t>1-сынып, ГОСТ 26767-85,</t>
  </si>
  <si>
    <t>морковь свежая, первых сортов . Обыкновенный обязательно отечественного производителя ГОСТ 26767-85,</t>
  </si>
  <si>
    <t>сәбіз сәбіз-жаңа, бірінші сортты . Кәдімгі міндетті түрде отандық өндіруші ГОСТ 26767-85,</t>
  </si>
  <si>
    <t>011343.100.000000</t>
  </si>
  <si>
    <t xml:space="preserve">  Лук репчатый</t>
  </si>
  <si>
    <t xml:space="preserve">  свежий</t>
  </si>
  <si>
    <t>Пияз,</t>
  </si>
  <si>
    <t>түйінді, балғын, 1-сынып, ГОСТ 1723-86,</t>
  </si>
  <si>
    <t>Лук репчатый, свежий , обязательно отечественного производителя ГОСТ 26767-86,</t>
  </si>
  <si>
    <t>Басты пияз міндетті түрде отандық өндіруші ГОСТ 26767-86,</t>
  </si>
  <si>
    <t>011342.000.000000</t>
  </si>
  <si>
    <t xml:space="preserve">  Чеснок</t>
  </si>
  <si>
    <t>свежий, сорт отборный</t>
  </si>
  <si>
    <t xml:space="preserve"> Сарымсақ</t>
  </si>
  <si>
    <t>таңдамалы сұрып, ГОСТ 27569-87,</t>
  </si>
  <si>
    <t>Чеснок свежий, сухой не проросший. Токсикологическое заключение на каждую партию товара,обязательно отечественного производителя  ГОСТ 27569-87,</t>
  </si>
  <si>
    <t>108412.300.000002</t>
  </si>
  <si>
    <t>Паста томатная</t>
  </si>
  <si>
    <t>сорт высший, СТ РК 1400-2005</t>
  </si>
  <si>
    <t>Томат пастасы</t>
  </si>
  <si>
    <t>жоғары сұрып, СТ РК 1400-2005</t>
  </si>
  <si>
    <t>Томатная паста, в банках 950 гр.</t>
  </si>
  <si>
    <t>012212.000.000002</t>
  </si>
  <si>
    <t xml:space="preserve"> Банан</t>
  </si>
  <si>
    <t xml:space="preserve"> свежий, сорт 1</t>
  </si>
  <si>
    <t xml:space="preserve"> Банан, </t>
  </si>
  <si>
    <t xml:space="preserve">1-сынып, </t>
  </si>
  <si>
    <t>Сарымсақ піскен, құрғақ, шабдалы емес. Тауардың әрбір партиясы үшін токсикологиялық қорытынды, міндетті түрде отандық өндіруші ГОСТ 27569-87,</t>
  </si>
  <si>
    <t>Томат пастасы, банктерде 950 гр</t>
  </si>
  <si>
    <t xml:space="preserve">Бананы свежие </t>
  </si>
  <si>
    <t>Жаңа піскен  банандар</t>
  </si>
  <si>
    <t>012313.000.000000</t>
  </si>
  <si>
    <t>Апельсин</t>
  </si>
  <si>
    <t xml:space="preserve">Жаңа піскен  апельсин </t>
  </si>
  <si>
    <t>012410.000.000002</t>
  </si>
  <si>
    <t>Яблоко позднее</t>
  </si>
  <si>
    <t>свежее, сорт высший</t>
  </si>
  <si>
    <t>Жаңа піскен алма,</t>
  </si>
  <si>
    <t>кешірек, сыныбы жоғарғы, ГОСТ 21122-75,</t>
  </si>
  <si>
    <t xml:space="preserve">Яблоки свежие </t>
  </si>
  <si>
    <t xml:space="preserve">Апельсины свежие </t>
  </si>
  <si>
    <t>Жаңа піскен  алма</t>
  </si>
  <si>
    <t>012314.200.000000</t>
  </si>
  <si>
    <t>Мандарин</t>
  </si>
  <si>
    <t xml:space="preserve"> балғын, ГОСТ 4428-82,</t>
  </si>
  <si>
    <t xml:space="preserve">Мандарины свежие </t>
  </si>
  <si>
    <t>Жаңа піскен  мандарин</t>
  </si>
  <si>
    <t>103914.000.000002</t>
  </si>
  <si>
    <t>Фрукты</t>
  </si>
  <si>
    <t>высушенные</t>
  </si>
  <si>
    <t xml:space="preserve">Жемістер, </t>
  </si>
  <si>
    <t>кесілген, кептірілген</t>
  </si>
  <si>
    <t xml:space="preserve">сухофрукты в ассортименте </t>
  </si>
  <si>
    <t>түрлі кептірілген жемістер</t>
  </si>
  <si>
    <t>108112.311.000000</t>
  </si>
  <si>
    <t>Сахар</t>
  </si>
  <si>
    <t>тростниковый, сыпучий</t>
  </si>
  <si>
    <t>Қант</t>
  </si>
  <si>
    <t>төгіліп-шашылатын, қалташаланған, ГОСТ 33222-2015</t>
  </si>
  <si>
    <t>бос қант</t>
  </si>
  <si>
    <t>106121.100.000000</t>
  </si>
  <si>
    <t>Мука</t>
  </si>
  <si>
    <t>пшеничная, из твердых сортов пшеницы</t>
  </si>
  <si>
    <t>Ұн</t>
  </si>
  <si>
    <t>бидайлы, бидайдың қатты сұрыптарынан жасалған,</t>
  </si>
  <si>
    <t xml:space="preserve">
бидай ұны, жоғарғы сыныбы</t>
  </si>
  <si>
    <t xml:space="preserve"> 108222.499.000000</t>
  </si>
  <si>
    <t>Конфета</t>
  </si>
  <si>
    <t>шоколадная, с молочными и фруктовыми корпусами, ГОСТ 4570-93</t>
  </si>
  <si>
    <t>Кәмпит,</t>
  </si>
  <si>
    <t xml:space="preserve">шоколадты, сүтті және жемісті тұрқылармен, ГОСТ 4570-93, </t>
  </si>
  <si>
    <t xml:space="preserve"> конфеты шоколадные в ассортименте</t>
  </si>
  <si>
    <t>Кәмпит,түрлі шоколадтар</t>
  </si>
  <si>
    <t xml:space="preserve"> Печенье</t>
  </si>
  <si>
    <t>107212.551.000000</t>
  </si>
  <si>
    <t xml:space="preserve"> сахарное</t>
  </si>
  <si>
    <t>Піспенан</t>
  </si>
  <si>
    <t xml:space="preserve">қантты, ГОСТ 24901-2014, 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</si>
  <si>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</si>
  <si>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>Беткі қабаты таза болып табылады.  атауына тән түс, әртүрлі формалық реңктер. Дәмі мен иісі - кукидің атауына тән, ешқандай иісі жоқ және дәмі жоқ. Қант.</t>
  </si>
  <si>
    <t xml:space="preserve">103912.100.000007
</t>
  </si>
  <si>
    <t>Огурец</t>
  </si>
  <si>
    <t>консервированный, для кратковременного хранения, ГОСТ 20144-74</t>
  </si>
  <si>
    <t>Қияр,</t>
  </si>
  <si>
    <t xml:space="preserve"> консервіленген, қысқа мерзімді сақтауға арналған, ГОСТ 20</t>
  </si>
  <si>
    <t xml:space="preserve">
2 литрлік шыны ыдыста маринадталған қияр</t>
  </si>
  <si>
    <t>Банка условная</t>
  </si>
  <si>
    <t>107111.200.000000</t>
  </si>
  <si>
    <t xml:space="preserve"> Хлеб</t>
  </si>
  <si>
    <t xml:space="preserve"> из пшеничной муки</t>
  </si>
  <si>
    <t xml:space="preserve">Нан, </t>
  </si>
  <si>
    <t xml:space="preserve"> жоғарғы сұрыпты бидай ұнынан, балғын</t>
  </si>
  <si>
    <t>Штука</t>
  </si>
  <si>
    <t>107111.100.000003</t>
  </si>
  <si>
    <t xml:space="preserve"> из ржаной муки</t>
  </si>
  <si>
    <t>қарабидай ұнынан, балғын, бидай өнімдері қосылмаған</t>
  </si>
  <si>
    <t xml:space="preserve"> 108313.210.000001</t>
  </si>
  <si>
    <t xml:space="preserve"> Чай</t>
  </si>
  <si>
    <t>черный, ферментированный, сорт "букет", ГОСТ 32573-2013</t>
  </si>
  <si>
    <t xml:space="preserve"> Шай,</t>
  </si>
  <si>
    <t>қара, ферменттелген, "гүлшоқ" сұрыпы, ГОСТ 32573-2013</t>
  </si>
  <si>
    <t xml:space="preserve">
Үнділік түйіршіктелген шай (1 сұрып) ГОСТ 32573-2013</t>
  </si>
  <si>
    <t>108312.300.000000</t>
  </si>
  <si>
    <t>Кофе</t>
  </si>
  <si>
    <t>растворимый, порошкообразный</t>
  </si>
  <si>
    <t xml:space="preserve"> еритін, ұнтақ тәрізді</t>
  </si>
  <si>
    <t>Кофе молотый (высший сорт)порошкообразный</t>
  </si>
  <si>
    <t xml:space="preserve">
Ұнтақталған ұнтақталған кофе (жоғары сапалы)</t>
  </si>
  <si>
    <t xml:space="preserve">108919.394.000000
</t>
  </si>
  <si>
    <t>Кисель</t>
  </si>
  <si>
    <t>из плодово/ ягодных экстракте</t>
  </si>
  <si>
    <t>жемісті немесе жидекті сығындыда, брикеттерде, ГОСТ 18488-2000</t>
  </si>
  <si>
    <t>Кисель на плодовых или ягодных экстрактах, ГОСТ 18488-2000</t>
  </si>
  <si>
    <t>Кесель жеміс-жидек сығындыларында, ГОСТ 18488-2000</t>
  </si>
  <si>
    <t>Соль пищевая</t>
  </si>
  <si>
    <t>йодированная, сорт</t>
  </si>
  <si>
    <t>108430.100.000000</t>
  </si>
  <si>
    <t>Түз</t>
  </si>
  <si>
    <t xml:space="preserve"> йодталған, тағамдық, ГОСТ 13830-97,</t>
  </si>
  <si>
    <t>Соль йодированная, пищевая в пачке 1 кг</t>
  </si>
  <si>
    <t>1 кг қаптамада йодталған тұз, тағам</t>
  </si>
  <si>
    <t xml:space="preserve"> 201461.300.000001</t>
  </si>
  <si>
    <t xml:space="preserve"> Ванилин</t>
  </si>
  <si>
    <t xml:space="preserve"> кристаллы, ГОСТ 16599-71</t>
  </si>
  <si>
    <t xml:space="preserve">Ванилин, </t>
  </si>
  <si>
    <t>кристалдар, ГОСТ 16599-71</t>
  </si>
  <si>
    <t>Ванилин 0,010 гр.</t>
  </si>
  <si>
    <t>пачка</t>
  </si>
  <si>
    <t>103922.910.000000</t>
  </si>
  <si>
    <t>Джем</t>
  </si>
  <si>
    <t>фруктовый</t>
  </si>
  <si>
    <t xml:space="preserve">шиеден, </t>
  </si>
  <si>
    <t>джем фруктовый в стеклянной таре</t>
  </si>
  <si>
    <t>шыны ыдыста жеміс джемі</t>
  </si>
  <si>
    <t xml:space="preserve">108421.000.000002 </t>
  </si>
  <si>
    <t>Перец</t>
  </si>
  <si>
    <t>черный, молотый</t>
  </si>
  <si>
    <t xml:space="preserve">Бұрыш, </t>
  </si>
  <si>
    <t>қара, ұнтақталған, ГОСТ 29050-91,</t>
  </si>
  <si>
    <t>Бұрыш қара, хош иісті, топыраққа</t>
  </si>
  <si>
    <t>103916.000.000000</t>
  </si>
  <si>
    <t xml:space="preserve"> Горох</t>
  </si>
  <si>
    <t>Бұршақ,</t>
  </si>
  <si>
    <t>консервіленген, жоғары сұрып, ГОСТ 15842-90</t>
  </si>
  <si>
    <t>онсервированный, без уксуса</t>
  </si>
  <si>
    <t>Горошек зеленый консервированный 400г (банка)</t>
  </si>
  <si>
    <t>Консервіленген жасыл бұршақ 400г (құмыра)</t>
  </si>
  <si>
    <t xml:space="preserve"> 103917.800.000000</t>
  </si>
  <si>
    <t xml:space="preserve"> Кукуруза сахарная</t>
  </si>
  <si>
    <t>Қант жүгерісі</t>
  </si>
  <si>
    <t>мұздатылмаған, консервіленген, ГОСТ 15877-70,</t>
  </si>
  <si>
    <t>консервированная, без уксуса</t>
  </si>
  <si>
    <t>Кукуруза консервированная , банка - 400 гр</t>
  </si>
  <si>
    <t>Консервіленген жүгері - 400 гр</t>
  </si>
  <si>
    <t>108423.500.000000</t>
  </si>
  <si>
    <t>Лист лавровый</t>
  </si>
  <si>
    <t>сухой</t>
  </si>
  <si>
    <t>Лавр жапырағы, аспаздық,</t>
  </si>
  <si>
    <t>ГОСТ 17594-8</t>
  </si>
  <si>
    <t xml:space="preserve"> 103913.900.000003</t>
  </si>
  <si>
    <t>Аскөк</t>
  </si>
  <si>
    <t xml:space="preserve">кептірілген, ГОСТ 16732-71, </t>
  </si>
  <si>
    <t>Укроп</t>
  </si>
  <si>
    <t>сушеный, ГОСТ 16732-71</t>
  </si>
  <si>
    <t>пакеттерде аскөк</t>
  </si>
  <si>
    <t>012312.100.000000</t>
  </si>
  <si>
    <t xml:space="preserve"> Лимон</t>
  </si>
  <si>
    <t xml:space="preserve"> свежий</t>
  </si>
  <si>
    <t>1 санаттағы, ГОСТ 4429-82,</t>
  </si>
  <si>
    <t xml:space="preserve">лимон свежий </t>
  </si>
  <si>
    <t>лимон жана пыскен</t>
  </si>
  <si>
    <t>108411.920.000000</t>
  </si>
  <si>
    <t>Уксус 70% в бутылках по 180 гр</t>
  </si>
  <si>
    <t>Уксус</t>
  </si>
  <si>
    <t>столовый</t>
  </si>
  <si>
    <t>Сіркесу,</t>
  </si>
  <si>
    <t>асханалық,</t>
  </si>
  <si>
    <t>180 г шөлмектегі сірке суы 70%</t>
  </si>
  <si>
    <t>201343.100.000008</t>
  </si>
  <si>
    <t xml:space="preserve"> Карбонат натрия  </t>
  </si>
  <si>
    <t xml:space="preserve"> технический, марка А, сорт 1</t>
  </si>
  <si>
    <t xml:space="preserve"> Натрий карбонаты,</t>
  </si>
  <si>
    <t>техникалық, маркасы А, сұрып 1, ГОСТ 5100-85</t>
  </si>
  <si>
    <t xml:space="preserve"> 103217.100.000000</t>
  </si>
  <si>
    <t xml:space="preserve">Смесь соков фруктовых </t>
  </si>
  <si>
    <t>прямого отжима, с добавками сахара, СТ РК 1472-2005</t>
  </si>
  <si>
    <t xml:space="preserve">Жеміс шырындарының қоспасы, </t>
  </si>
  <si>
    <t xml:space="preserve"> қоспасы, тікелей сығылған, қант қоспаларымен, СТ РК 1472-2005,</t>
  </si>
  <si>
    <t>соки фруктовые по 2л банках</t>
  </si>
  <si>
    <t>2 л банкадағы жеміс шырындары</t>
  </si>
  <si>
    <t xml:space="preserve"> 108422.000.000002</t>
  </si>
  <si>
    <t xml:space="preserve"> красный, молотый, жгучий, ГОСТ 29053-91</t>
  </si>
  <si>
    <t xml:space="preserve">перец  </t>
  </si>
  <si>
    <t>Бұрыш</t>
  </si>
  <si>
    <t>қызыл, ұнтақталған, күйдіретін, ГОСТ 29053-91</t>
  </si>
  <si>
    <t>қызыл, топырақ, бумаларда жағылады</t>
  </si>
  <si>
    <t>Кабачок</t>
  </si>
  <si>
    <t>консервированный</t>
  </si>
  <si>
    <t>10.39.18.00.00.00.02.10.1</t>
  </si>
  <si>
    <t>Кәді,</t>
  </si>
  <si>
    <t>консервіленген</t>
  </si>
  <si>
    <t xml:space="preserve">шыны ыдыстардағы уылдырық </t>
  </si>
  <si>
    <t>107311.300.000000</t>
  </si>
  <si>
    <t xml:space="preserve"> Изделия макаронные</t>
  </si>
  <si>
    <t xml:space="preserve"> спагетти, из пшеничной муки, сорт высший</t>
  </si>
  <si>
    <t>Спагетти,</t>
  </si>
  <si>
    <t>жоғары сұрып, бидай ұнынан жасалған, СТ РК ГОСТ Р 51865-2010</t>
  </si>
  <si>
    <t>спагетти в пачках по 400 гр.</t>
  </si>
  <si>
    <t>спагетти 400 гр.</t>
  </si>
  <si>
    <t> 030021.990.000007</t>
  </si>
  <si>
    <t>Минтай</t>
  </si>
  <si>
    <t>свежий, ГОСТ 24896-81</t>
  </si>
  <si>
    <t> Минтай</t>
  </si>
  <si>
    <t>жас, ГОСТ 24896-81,</t>
  </si>
  <si>
    <t>Сметана жирность 15,0 -34,0 %, 0,5 кг гр. без пищевых добавок, обязательно отечественного производителя СТ РК ГОСТ Р 52092 -2010</t>
  </si>
  <si>
    <t xml:space="preserve">Реестр договоров на 2019 год </t>
  </si>
  <si>
    <t xml:space="preserve">№ п/п </t>
  </si>
  <si>
    <t xml:space="preserve">Наименование поставщика </t>
  </si>
  <si>
    <t>Дата заключения договора</t>
  </si>
  <si>
    <t xml:space="preserve">Способ осуществ. Закупа </t>
  </si>
  <si>
    <t xml:space="preserve">примечание </t>
  </si>
  <si>
    <t xml:space="preserve">Сумма </t>
  </si>
  <si>
    <t>источник финан.</t>
  </si>
  <si>
    <t xml:space="preserve">бюджет </t>
  </si>
  <si>
    <t>ИП Харченко Е.В.</t>
  </si>
  <si>
    <t xml:space="preserve">бутылка </t>
  </si>
  <si>
    <t xml:space="preserve"> Сода пищева </t>
  </si>
  <si>
    <t xml:space="preserve"> сода</t>
  </si>
  <si>
    <t>Коммунальное государственное учреждение "Специальная общеобразовательная школа-интернат для детей с нарушением слуха" управления образования Карагандинской области</t>
  </si>
  <si>
    <t>Қарағанды облысы білім басқармасының "Есту қабілеті зақымдалған балаларға арналған жалпы білім беру мектеп-интернаты" коммуналдық мемлекеттік мекемес</t>
  </si>
  <si>
    <t xml:space="preserve">Утверждаю </t>
  </si>
  <si>
    <t>_________________________/ Кабдрахманова Л.Б.</t>
  </si>
  <si>
    <t xml:space="preserve">3 Март </t>
  </si>
  <si>
    <t xml:space="preserve"> 108913.330.000000</t>
  </si>
  <si>
    <t>Ашытқылар</t>
  </si>
  <si>
    <t xml:space="preserve"> Дрожжи</t>
  </si>
  <si>
    <t>наубайлық, кептірілген, ГОСТ 28483-90</t>
  </si>
  <si>
    <t>пекарные, сушеные, ГОСТ 28483-90</t>
  </si>
  <si>
    <t>дрожжи сухие</t>
  </si>
  <si>
    <t xml:space="preserve">
құрғақ ашытқы</t>
  </si>
  <si>
    <t>108423.700.000001</t>
  </si>
  <si>
    <t>Дәмдеуіш</t>
  </si>
  <si>
    <t>Приправа</t>
  </si>
  <si>
    <t xml:space="preserve"> тағамдық, дәмін жақсарту үшін, </t>
  </si>
  <si>
    <t>пищевая, для улучшения вкуса</t>
  </si>
  <si>
    <t>ассортиментте дәмдеуіштер</t>
  </si>
  <si>
    <t xml:space="preserve">пачка </t>
  </si>
  <si>
    <t>011331.900.000000</t>
  </si>
  <si>
    <t>балғын, ГОСТ 13908-68</t>
  </si>
  <si>
    <t xml:space="preserve"> свежий, ГОСТ 13908-68</t>
  </si>
  <si>
    <t>жаңа қоңыр бұрыш</t>
  </si>
  <si>
    <t>2020</t>
  </si>
  <si>
    <t>чай индийский грануллированный (1сорта)ГОСТ 32573-2013 фасованный по 1 кг</t>
  </si>
  <si>
    <t>Творог полужирный не менее 9%, весовой, свежий, обязательно отечественного производителя СТ РК 94-95 вес 500 гр.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</si>
  <si>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</si>
  <si>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</si>
  <si>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</si>
  <si>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</si>
  <si>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</si>
  <si>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</si>
  <si>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</si>
  <si>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</si>
  <si>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</si>
  <si>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</si>
  <si>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</si>
  <si>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</si>
  <si>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</si>
  <si>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</si>
  <si>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</si>
  <si>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</si>
  <si>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</si>
  <si>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</si>
  <si>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</si>
  <si>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</si>
  <si>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</si>
  <si>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</si>
  <si>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</si>
  <si>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</si>
  <si>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</si>
  <si>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</si>
  <si>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</si>
  <si>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</si>
  <si>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</si>
  <si>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</si>
  <si>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</si>
  <si>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</si>
  <si>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1</t>
  </si>
  <si>
    <r>
      <t>Цена за единицу, тенге</t>
    </r>
    <r>
      <rPr>
        <b/>
        <sz val="10"/>
        <color indexed="10"/>
        <rFont val="Times New Roman"/>
        <family val="1"/>
        <charset val="204"/>
      </rPr>
      <t xml:space="preserve"> С УЧЕТОМ НДС </t>
    </r>
  </si>
  <si>
    <t xml:space="preserve"> пастерленген сиыр сүті, ақ түсті, майлылығы 3,2%, міндетті түрде отандық өндіруші СТ РК 1760-2008</t>
  </si>
  <si>
    <t>пастеризованное, коровье, белого цвета, жирность 3,2%, обязательно отечественного производителя СТ РК 1760-2008</t>
  </si>
  <si>
    <t>кефир 2,5% жирности, без пищевых добавок, обязательно отечественного производителя СТ РК "Снежок" сладкий  (кисломолочный продукт ) фасованный в пачках по 0,5л</t>
  </si>
  <si>
    <t>айран 2,5% майлылығы, тағамдық қоспасыз, міндетті түрде отандық өндіруші СТ РК" Снежок " тәтті (қышқыл сүт өнімі ) бумаланған 0,5 л</t>
  </si>
  <si>
    <t xml:space="preserve">из пшеничной муки, формой , вес 0,450 кг </t>
  </si>
  <si>
    <t>бидай ұнынан жасалған, нысаны , салмағы 0,450 кг</t>
  </si>
  <si>
    <t xml:space="preserve"> из ржаной муки ( Сельский) , формой, вес 0,400 кг </t>
  </si>
  <si>
    <t>қара бидай ұнынан (селолық), пішіні, салмағы 0,400 кг</t>
  </si>
  <si>
    <t>Рыба свежая (мороженая), почищенная, без головы</t>
  </si>
  <si>
    <t>Жас балық (мұздатылған), тазартылған, басы жоқ</t>
  </si>
  <si>
    <t xml:space="preserve">Колбаса полукопченая ГОСТ </t>
  </si>
  <si>
    <t>Жартылай ысталған шұжық ГОСТ</t>
  </si>
  <si>
    <t xml:space="preserve">Масло сливочное, с жирностью не менее 72,5%, фасовка не более 10 кг. свежее, обязательно отечественного производителя ГОСТ </t>
  </si>
  <si>
    <t>Қаймақтан жасалған май, майлылығы 72,5% кем емес, өлшеп-орау 10 кг. еті, міндетті түрде отандық өндірушінің ГОСТ</t>
  </si>
  <si>
    <t xml:space="preserve">мука пшеничная,высший сорт </t>
  </si>
  <si>
    <t>102023.200.000000</t>
  </si>
  <si>
    <t xml:space="preserve"> Майшабақ</t>
  </si>
  <si>
    <t>Сельдь</t>
  </si>
  <si>
    <t xml:space="preserve"> аздап тұздалған, басы бар аршылған, ГОСТ 7448-2006,</t>
  </si>
  <si>
    <t xml:space="preserve">  слабосоленая</t>
  </si>
  <si>
    <t>Тұздалған балық (майшабақ) тазартылған , сұратылған Атлантикалық,</t>
  </si>
  <si>
    <t xml:space="preserve">Рыба соленая (сельдь) атлантическая , почищенная , распотрошенная, </t>
  </si>
  <si>
    <t>108213.000.000000</t>
  </si>
  <si>
    <t xml:space="preserve">Какао-ұнтақ, </t>
  </si>
  <si>
    <t>Какао-порошок</t>
  </si>
  <si>
    <t>қантсыз, </t>
  </si>
  <si>
    <t xml:space="preserve"> без сахара</t>
  </si>
  <si>
    <t>Какао (ұнтақ)</t>
  </si>
  <si>
    <t>Какао (порошок)</t>
  </si>
  <si>
    <t xml:space="preserve"> 103925.100.000000</t>
  </si>
  <si>
    <t>Мейіз</t>
  </si>
  <si>
    <t xml:space="preserve"> Изюм</t>
  </si>
  <si>
    <t>қара, іріктелген, ГОСТ 6882-88</t>
  </si>
  <si>
    <t>черный, отборный, ГОСТ 6882-88</t>
  </si>
  <si>
    <t xml:space="preserve">қара, іріктелген, </t>
  </si>
  <si>
    <t>35</t>
  </si>
  <si>
    <t>Перец черный, душистый, молотый, в пачках 50 гр. Пачка</t>
  </si>
  <si>
    <t>Лавровый лист, 10 гр. Пачка</t>
  </si>
  <si>
    <t>укроп в пачках,25 гр. Пачка</t>
  </si>
  <si>
    <t>икра кабачковая в стеклянных  1- литровых банках  ,600 гр.</t>
  </si>
  <si>
    <t>перец болгарский свежий , летний</t>
  </si>
  <si>
    <t>Изюм черный фасованный по кг. Отборная, сухая,крупная.</t>
  </si>
  <si>
    <t xml:space="preserve"> красный, молотый, жгучий в пачках  ,50 гр</t>
  </si>
  <si>
    <t>приправа в ассортименте 100 гр.</t>
  </si>
  <si>
    <t xml:space="preserve">огурцы соленные в стеклянной 1 литровой банке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</si>
</sst>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"/>
      <family val="2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3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1" xfId="2" applyNumberFormat="1" applyFont="1" applyFill="1" applyBorder="1" applyAlignment="1">
      <alignment horizontal="center" vertical="top" wrapText="1"/>
    </xf>
    <xf numFmtId="0" fontId="12" fillId="2" borderId="2" xfId="2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4" fillId="2" borderId="0" xfId="0" applyNumberFormat="1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2" fontId="2" fillId="2" borderId="0" xfId="0" applyNumberFormat="1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4" fontId="5" fillId="2" borderId="0" xfId="0" applyNumberFormat="1" applyFont="1" applyFill="1" applyAlignment="1" applyProtection="1">
      <alignment horizontal="center" vertical="top"/>
      <protection hidden="1"/>
    </xf>
    <xf numFmtId="4" fontId="5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4" fillId="2" borderId="0" xfId="0" applyFont="1" applyFill="1" applyAlignment="1" applyProtection="1">
      <alignment horizontal="center" vertical="top"/>
      <protection locked="0"/>
    </xf>
    <xf numFmtId="0" fontId="5" fillId="2" borderId="0" xfId="0" applyNumberFormat="1" applyFont="1" applyFill="1" applyAlignment="1" applyProtection="1">
      <alignment horizontal="center" vertical="top" wrapText="1"/>
      <protection hidden="1"/>
    </xf>
    <xf numFmtId="0" fontId="4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hidden="1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4" fontId="5" fillId="2" borderId="0" xfId="0" applyNumberFormat="1" applyFont="1" applyFill="1" applyAlignment="1" applyProtection="1">
      <alignment horizontal="center" vertical="top" wrapText="1"/>
      <protection hidden="1"/>
    </xf>
    <xf numFmtId="4" fontId="5" fillId="2" borderId="0" xfId="0" applyNumberFormat="1" applyFont="1" applyFill="1" applyAlignment="1" applyProtection="1">
      <alignment horizontal="center" vertical="top" wrapText="1"/>
      <protection locked="0"/>
    </xf>
    <xf numFmtId="49" fontId="2" fillId="2" borderId="0" xfId="0" applyNumberFormat="1" applyFont="1" applyFill="1" applyAlignment="1" applyProtection="1">
      <alignment horizontal="center" vertical="top" wrapText="1"/>
      <protection locked="0"/>
    </xf>
    <xf numFmtId="49" fontId="5" fillId="2" borderId="0" xfId="0" applyNumberFormat="1" applyFont="1" applyFill="1" applyAlignment="1" applyProtection="1">
      <alignment horizontal="center" vertical="top" wrapText="1"/>
      <protection locked="0"/>
    </xf>
    <xf numFmtId="0" fontId="4" fillId="3" borderId="4" xfId="1" applyFont="1" applyFill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 applyProtection="1">
      <alignment horizontal="center" vertical="top" wrapText="1"/>
      <protection locked="0"/>
    </xf>
    <xf numFmtId="1" fontId="4" fillId="2" borderId="3" xfId="1" applyNumberFormat="1" applyFont="1" applyFill="1" applyBorder="1" applyAlignment="1" applyProtection="1">
      <alignment horizontal="center" vertical="top" wrapText="1"/>
      <protection locked="0"/>
    </xf>
    <xf numFmtId="0" fontId="4" fillId="2" borderId="5" xfId="1" applyNumberFormat="1" applyFont="1" applyFill="1" applyBorder="1" applyAlignment="1" applyProtection="1">
      <alignment horizontal="center" vertical="top" wrapText="1"/>
      <protection locked="0"/>
    </xf>
    <xf numFmtId="49" fontId="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4" fillId="2" borderId="6" xfId="1" applyNumberFormat="1" applyFont="1" applyFill="1" applyBorder="1" applyAlignment="1" applyProtection="1">
      <alignment horizontal="center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4" fillId="3" borderId="1" xfId="1" applyNumberFormat="1" applyFont="1" applyFill="1" applyBorder="1" applyAlignment="1" applyProtection="1">
      <alignment horizontal="center" vertical="top" wrapText="1"/>
      <protection hidden="1"/>
    </xf>
    <xf numFmtId="0" fontId="4" fillId="3" borderId="1" xfId="1" applyFont="1" applyFill="1" applyBorder="1" applyAlignment="1" applyProtection="1">
      <alignment horizontal="center" vertical="top" wrapText="1"/>
      <protection hidden="1"/>
    </xf>
    <xf numFmtId="0" fontId="6" fillId="3" borderId="1" xfId="1" applyFont="1" applyFill="1" applyBorder="1" applyAlignment="1" applyProtection="1">
      <alignment horizontal="center" vertical="top" wrapText="1"/>
      <protection locked="0"/>
    </xf>
    <xf numFmtId="0" fontId="4" fillId="3" borderId="1" xfId="1" applyNumberFormat="1" applyFont="1" applyFill="1" applyBorder="1" applyAlignment="1" applyProtection="1">
      <alignment horizontal="center" vertical="top" wrapText="1"/>
      <protection locked="0"/>
    </xf>
    <xf numFmtId="0" fontId="5" fillId="3" borderId="1" xfId="1" applyNumberFormat="1" applyFont="1" applyFill="1" applyBorder="1" applyAlignment="1" applyProtection="1">
      <alignment horizontal="center" vertical="top" wrapText="1"/>
      <protection hidden="1"/>
    </xf>
    <xf numFmtId="0" fontId="10" fillId="3" borderId="1" xfId="1" applyNumberFormat="1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/>
    </xf>
    <xf numFmtId="49" fontId="4" fillId="2" borderId="9" xfId="1" applyNumberFormat="1" applyFon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>
      <alignment vertical="top"/>
    </xf>
    <xf numFmtId="2" fontId="2" fillId="2" borderId="10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" xfId="2" applyNumberFormat="1" applyFont="1" applyFill="1" applyBorder="1" applyAlignment="1">
      <alignment horizontal="center" vertical="top" wrapText="1"/>
    </xf>
    <xf numFmtId="0" fontId="2" fillId="2" borderId="2" xfId="2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 applyProtection="1">
      <alignment horizontal="center" vertical="top" wrapText="1"/>
      <protection locked="0"/>
    </xf>
    <xf numFmtId="2" fontId="14" fillId="2" borderId="2" xfId="0" applyNumberFormat="1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2" fillId="2" borderId="2" xfId="2" applyNumberFormat="1" applyFont="1" applyFill="1" applyBorder="1" applyAlignment="1">
      <alignment horizontal="left" vertical="top" wrapText="1"/>
    </xf>
    <xf numFmtId="0" fontId="2" fillId="2" borderId="2" xfId="2" applyNumberFormat="1" applyFont="1" applyFill="1" applyBorder="1" applyAlignment="1">
      <alignment horizontal="left" vertical="top" wrapText="1"/>
    </xf>
    <xf numFmtId="0" fontId="12" fillId="2" borderId="1" xfId="2" applyNumberFormat="1" applyFont="1" applyFill="1" applyBorder="1" applyAlignment="1">
      <alignment horizontal="left" vertical="top" wrapText="1"/>
    </xf>
    <xf numFmtId="4" fontId="15" fillId="2" borderId="7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49" fontId="4" fillId="3" borderId="3" xfId="1" applyNumberFormat="1" applyFont="1" applyFill="1" applyBorder="1" applyAlignment="1" applyProtection="1">
      <alignment horizontal="center" vertical="top" wrapText="1"/>
      <protection locked="0"/>
    </xf>
    <xf numFmtId="49" fontId="4" fillId="3" borderId="4" xfId="1" applyNumberFormat="1" applyFont="1" applyFill="1" applyBorder="1" applyAlignment="1" applyProtection="1">
      <alignment horizontal="center" vertical="top" wrapText="1"/>
      <protection locked="0"/>
    </xf>
    <xf numFmtId="1" fontId="4" fillId="3" borderId="3" xfId="1" applyNumberFormat="1" applyFont="1" applyFill="1" applyBorder="1" applyAlignment="1" applyProtection="1">
      <alignment horizontal="center" vertical="top" wrapText="1"/>
      <protection locked="0"/>
    </xf>
    <xf numFmtId="1" fontId="4" fillId="3" borderId="4" xfId="1" applyNumberFormat="1" applyFont="1" applyFill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 applyProtection="1">
      <alignment horizontal="center" vertical="top" wrapText="1"/>
      <protection locked="0"/>
    </xf>
    <xf numFmtId="0" fontId="4" fillId="3" borderId="4" xfId="1" applyFont="1" applyFill="1" applyBorder="1" applyAlignment="1" applyProtection="1">
      <alignment horizontal="center" vertical="top" wrapText="1"/>
      <protection locked="0"/>
    </xf>
    <xf numFmtId="4" fontId="4" fillId="3" borderId="3" xfId="1" applyNumberFormat="1" applyFont="1" applyFill="1" applyBorder="1" applyAlignment="1" applyProtection="1">
      <alignment horizontal="center" vertical="top" wrapText="1"/>
      <protection locked="0"/>
    </xf>
    <xf numFmtId="4" fontId="4" fillId="3" borderId="4" xfId="1" applyNumberFormat="1" applyFont="1" applyFill="1" applyBorder="1" applyAlignment="1" applyProtection="1">
      <alignment horizontal="center" vertical="top" wrapText="1"/>
      <protection locked="0"/>
    </xf>
    <xf numFmtId="49" fontId="10" fillId="3" borderId="3" xfId="1" applyNumberFormat="1" applyFont="1" applyFill="1" applyBorder="1" applyAlignment="1" applyProtection="1">
      <alignment horizontal="center" vertical="top" wrapText="1"/>
      <protection locked="0"/>
    </xf>
    <xf numFmtId="49" fontId="10" fillId="3" borderId="4" xfId="1" applyNumberFormat="1" applyFont="1" applyFill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 applyProtection="1">
      <alignment horizontal="center" vertical="top" wrapText="1"/>
      <protection hidden="1"/>
    </xf>
    <xf numFmtId="0" fontId="4" fillId="3" borderId="4" xfId="1" applyFont="1" applyFill="1" applyBorder="1" applyAlignment="1" applyProtection="1">
      <alignment horizontal="center" vertical="top" wrapText="1"/>
      <protection hidden="1"/>
    </xf>
    <xf numFmtId="2" fontId="4" fillId="3" borderId="3" xfId="1" applyNumberFormat="1" applyFont="1" applyFill="1" applyBorder="1" applyAlignment="1" applyProtection="1">
      <alignment horizontal="center" vertical="top" wrapText="1"/>
      <protection locked="0"/>
    </xf>
    <xf numFmtId="2" fontId="4" fillId="3" borderId="4" xfId="1" applyNumberFormat="1" applyFont="1" applyFill="1" applyBorder="1" applyAlignment="1" applyProtection="1">
      <alignment horizontal="center" vertical="top" wrapText="1"/>
      <protection locked="0"/>
    </xf>
    <xf numFmtId="4" fontId="4" fillId="3" borderId="3" xfId="1" applyNumberFormat="1" applyFont="1" applyFill="1" applyBorder="1" applyAlignment="1" applyProtection="1">
      <alignment horizontal="center" vertical="top" wrapText="1"/>
      <protection hidden="1"/>
    </xf>
    <xf numFmtId="4" fontId="4" fillId="3" borderId="4" xfId="1" applyNumberFormat="1" applyFont="1" applyFill="1" applyBorder="1" applyAlignment="1" applyProtection="1">
      <alignment horizontal="center" vertical="top" wrapText="1"/>
      <protection hidden="1"/>
    </xf>
    <xf numFmtId="0" fontId="4" fillId="3" borderId="3" xfId="1" applyNumberFormat="1" applyFont="1" applyFill="1" applyBorder="1" applyAlignment="1" applyProtection="1">
      <alignment horizontal="center" vertical="top" wrapText="1"/>
      <protection hidden="1"/>
    </xf>
    <xf numFmtId="0" fontId="4" fillId="3" borderId="4" xfId="1" applyNumberFormat="1" applyFont="1" applyFill="1" applyBorder="1" applyAlignment="1" applyProtection="1">
      <alignment horizontal="center" vertical="top" wrapText="1"/>
      <protection hidden="1"/>
    </xf>
    <xf numFmtId="0" fontId="4" fillId="3" borderId="11" xfId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4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kz/code_new.jsp?&amp;s=common&amp;p=10&amp;n=0&amp;fc=1&amp;fg=0&amp;new=106131.300.000003" TargetMode="External"/><Relationship Id="rId2" Type="http://schemas.openxmlformats.org/officeDocument/2006/relationships/hyperlink" Target="http://enstru.kz/code_new.jsp?&amp;s=common&amp;p=10&amp;n=0&amp;fc=1&amp;fg=0&amp;new=106132.360.000000" TargetMode="External"/><Relationship Id="rId1" Type="http://schemas.openxmlformats.org/officeDocument/2006/relationships/hyperlink" Target="http://enstru.kz/code_new.jsp?&amp;t=&#1088;&#1072;&#1089;&#1090;&#1080;&#1090;&#1077;&#1083;&#1100;&#1085;&#1086;&#1077;&amp;s=common&amp;p=10&amp;n=0&amp;S=20%2E53%2E10%2E500&amp;N=&#1052;&#1072;&#1089;&#1083;&#1086;&amp;fc=1&amp;fg=1&amp;new=205310.500.00000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nstru.kz/code_new.jsp?&amp;t=%D0%BC%D0%B8%D0%BD%D1%82%D0%B0%D0%B9&amp;s=common&amp;p=10&amp;n=0&amp;S=03%2E00%2E21%2E990&amp;N=%D0%9C%D0%B8%D0%BD%D1%82%D0%B0%D0%B9&amp;ig=%D1%81%D0%B2%D0%B5%D0%B6%D0%B8%D0%B9&amp;fc=1&amp;fg=1&amp;new=030021.990.000007" TargetMode="External"/><Relationship Id="rId4" Type="http://schemas.openxmlformats.org/officeDocument/2006/relationships/hyperlink" Target="http://enstru.kz/code_new.jsp?&amp;s=common&amp;p=10&amp;n=0&amp;fc=1&amp;fg=0&amp;new=106132.390.000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topLeftCell="D4" zoomScaleNormal="100" zoomScaleSheetLayoutView="90" workbookViewId="0">
      <pane ySplit="1" topLeftCell="A5" activePane="bottomLeft" state="frozen"/>
      <selection activeCell="E4" sqref="E4"/>
      <selection pane="bottomLeft" activeCell="P52" sqref="P52"/>
    </sheetView>
  </sheetViews>
  <sheetFormatPr defaultColWidth="11.5703125" defaultRowHeight="12.75" x14ac:dyDescent="0.2"/>
  <cols>
    <col min="1" max="1" width="0" style="12" hidden="1" customWidth="1"/>
    <col min="2" max="2" width="18.7109375" style="12" bestFit="1" customWidth="1"/>
    <col min="3" max="3" width="15.5703125" style="12" customWidth="1"/>
    <col min="4" max="4" width="17.140625" style="12" customWidth="1"/>
    <col min="5" max="5" width="9.85546875" style="12" customWidth="1"/>
    <col min="6" max="6" width="7.28515625" style="12" customWidth="1"/>
    <col min="7" max="7" width="6.42578125" style="12" customWidth="1"/>
    <col min="8" max="8" width="8.28515625" style="12" customWidth="1"/>
    <col min="9" max="9" width="9.85546875" style="12" customWidth="1"/>
    <col min="10" max="10" width="19.5703125" style="12" customWidth="1"/>
    <col min="11" max="11" width="12.5703125" style="12" customWidth="1"/>
    <col min="12" max="12" width="16.28515625" style="12" customWidth="1"/>
    <col min="13" max="13" width="11.28515625" style="12" hidden="1" customWidth="1"/>
    <col min="14" max="14" width="15.140625" style="12" hidden="1" customWidth="1"/>
    <col min="15" max="15" width="11.28515625" style="12" hidden="1" customWidth="1"/>
    <col min="16" max="16" width="20.42578125" style="78" customWidth="1"/>
    <col min="17" max="17" width="13.85546875" style="12" customWidth="1"/>
    <col min="18" max="18" width="9.42578125" style="12" customWidth="1"/>
    <col min="19" max="19" width="10.85546875" style="12" customWidth="1"/>
    <col min="20" max="20" width="11.28515625" style="15" customWidth="1"/>
    <col min="21" max="21" width="11.28515625" style="16" customWidth="1"/>
    <col min="22" max="22" width="18.42578125" style="16" customWidth="1"/>
    <col min="23" max="23" width="17.7109375" style="16" hidden="1" customWidth="1"/>
    <col min="24" max="25" width="12.85546875" style="16" hidden="1" customWidth="1"/>
    <col min="26" max="28" width="12.28515625" style="12" customWidth="1"/>
    <col min="29" max="29" width="15.28515625" style="19" customWidth="1"/>
    <col min="30" max="30" width="22.5703125" style="19" customWidth="1"/>
    <col min="31" max="31" width="25.5703125" style="19" customWidth="1"/>
    <col min="32" max="32" width="12.28515625" style="12" customWidth="1"/>
    <col min="33" max="33" width="10.42578125" style="12" customWidth="1"/>
    <col min="34" max="16384" width="11.5703125" style="12"/>
  </cols>
  <sheetData>
    <row r="1" spans="2:33" ht="18.75" x14ac:dyDescent="0.2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3"/>
      <c r="L1" s="13"/>
      <c r="M1" s="14"/>
      <c r="N1" s="14"/>
      <c r="W1" s="17"/>
      <c r="X1" s="18"/>
      <c r="AE1" s="108" t="s">
        <v>454</v>
      </c>
      <c r="AF1" s="108"/>
      <c r="AG1" s="20"/>
    </row>
    <row r="2" spans="2:33" ht="15" customHeight="1" x14ac:dyDescent="0.2">
      <c r="B2" s="21" t="s">
        <v>1</v>
      </c>
      <c r="C2" s="21"/>
      <c r="K2" s="22"/>
      <c r="L2" s="13"/>
      <c r="M2" s="14"/>
      <c r="N2" s="14"/>
      <c r="W2" s="17"/>
      <c r="X2" s="18"/>
      <c r="AE2" s="108"/>
      <c r="AF2" s="108"/>
      <c r="AG2" s="20"/>
    </row>
    <row r="3" spans="2:33" ht="30.6" customHeight="1" x14ac:dyDescent="0.2">
      <c r="B3" s="93" t="s">
        <v>2</v>
      </c>
      <c r="C3" s="23" t="s">
        <v>3</v>
      </c>
      <c r="D3" s="111" t="s">
        <v>4</v>
      </c>
      <c r="E3" s="111" t="s">
        <v>5</v>
      </c>
      <c r="F3" s="111" t="s">
        <v>6</v>
      </c>
      <c r="I3" s="21"/>
      <c r="J3" s="22"/>
      <c r="K3" s="24"/>
      <c r="L3" s="14"/>
      <c r="M3" s="14"/>
      <c r="N3" s="25"/>
      <c r="Q3" s="26"/>
      <c r="R3" s="14"/>
      <c r="U3" s="17"/>
      <c r="W3" s="18"/>
      <c r="X3" s="18"/>
      <c r="Y3" s="18"/>
      <c r="AC3" s="26"/>
      <c r="AD3" s="26"/>
      <c r="AE3" s="109" t="s">
        <v>455</v>
      </c>
      <c r="AF3" s="109"/>
      <c r="AG3" s="109"/>
    </row>
    <row r="4" spans="2:33" ht="18.75" customHeight="1" x14ac:dyDescent="0.2">
      <c r="B4" s="93"/>
      <c r="C4" s="23" t="s">
        <v>7</v>
      </c>
      <c r="D4" s="111"/>
      <c r="E4" s="111"/>
      <c r="F4" s="111"/>
      <c r="G4" s="27"/>
      <c r="H4" s="26"/>
      <c r="I4" s="28"/>
      <c r="J4" s="22"/>
      <c r="K4" s="22"/>
      <c r="L4" s="29"/>
      <c r="M4" s="29"/>
      <c r="N4" s="26"/>
      <c r="O4" s="26"/>
      <c r="P4" s="79"/>
      <c r="Q4" s="26"/>
      <c r="R4" s="29"/>
      <c r="S4" s="29"/>
      <c r="T4" s="30"/>
      <c r="U4" s="31"/>
      <c r="V4" s="31"/>
      <c r="W4" s="32"/>
      <c r="X4" s="32"/>
      <c r="Y4" s="32"/>
      <c r="Z4" s="33"/>
      <c r="AA4" s="34"/>
      <c r="AB4" s="34"/>
      <c r="AC4" s="26"/>
      <c r="AD4" s="26"/>
      <c r="AE4" s="109"/>
      <c r="AF4" s="109"/>
      <c r="AG4" s="109"/>
    </row>
    <row r="5" spans="2:33" x14ac:dyDescent="0.2">
      <c r="B5" s="35">
        <v>1</v>
      </c>
      <c r="C5" s="36">
        <v>3</v>
      </c>
      <c r="D5" s="36">
        <v>5</v>
      </c>
      <c r="E5" s="36">
        <v>6</v>
      </c>
      <c r="F5" s="35">
        <v>7</v>
      </c>
      <c r="G5" s="27"/>
      <c r="H5" s="26"/>
      <c r="I5" s="28"/>
      <c r="J5" s="22"/>
      <c r="K5" s="22"/>
      <c r="L5" s="29"/>
      <c r="M5" s="29"/>
      <c r="N5" s="26"/>
      <c r="O5" s="26"/>
      <c r="P5" s="79"/>
      <c r="Q5" s="27"/>
      <c r="R5" s="29"/>
      <c r="S5" s="29"/>
      <c r="T5" s="30"/>
      <c r="U5" s="31"/>
      <c r="V5" s="31"/>
      <c r="W5" s="32"/>
      <c r="X5" s="32"/>
      <c r="Y5" s="32"/>
      <c r="Z5" s="33"/>
      <c r="AA5" s="34"/>
      <c r="AB5" s="34"/>
      <c r="AC5" s="26"/>
      <c r="AD5" s="26"/>
      <c r="AE5" s="26"/>
      <c r="AF5" s="26"/>
      <c r="AG5" s="27"/>
    </row>
    <row r="6" spans="2:33" ht="95.25" customHeight="1" x14ac:dyDescent="0.2">
      <c r="B6" s="37">
        <v>950440001475</v>
      </c>
      <c r="C6" s="38"/>
      <c r="D6" s="39" t="s">
        <v>453</v>
      </c>
      <c r="E6" s="40" t="s">
        <v>452</v>
      </c>
      <c r="F6" s="39" t="s">
        <v>475</v>
      </c>
      <c r="G6" s="27"/>
      <c r="H6" s="26"/>
      <c r="I6" s="28"/>
      <c r="J6" s="22"/>
      <c r="K6" s="22"/>
      <c r="L6" s="29"/>
      <c r="M6" s="29"/>
      <c r="N6" s="26"/>
      <c r="O6" s="26"/>
      <c r="P6" s="79"/>
      <c r="Q6" s="26"/>
      <c r="R6" s="29"/>
      <c r="S6" s="29"/>
      <c r="T6" s="30"/>
      <c r="U6" s="31"/>
      <c r="V6" s="31"/>
      <c r="W6" s="32"/>
      <c r="X6" s="32"/>
      <c r="Y6" s="32"/>
      <c r="Z6" s="33"/>
      <c r="AA6" s="34"/>
      <c r="AB6" s="34"/>
      <c r="AC6" s="26"/>
      <c r="AD6" s="26"/>
      <c r="AE6" s="26"/>
      <c r="AF6" s="26"/>
      <c r="AG6" s="27"/>
    </row>
    <row r="7" spans="2:33" x14ac:dyDescent="0.2">
      <c r="B7" s="21"/>
      <c r="C7" s="21" t="s">
        <v>8</v>
      </c>
      <c r="K7" s="22"/>
      <c r="L7" s="24"/>
      <c r="M7" s="14"/>
      <c r="N7" s="14"/>
      <c r="W7" s="17"/>
      <c r="X7" s="18"/>
    </row>
    <row r="8" spans="2:33" ht="12.75" customHeight="1" x14ac:dyDescent="0.2">
      <c r="B8" s="93" t="s">
        <v>9</v>
      </c>
      <c r="C8" s="93" t="s">
        <v>10</v>
      </c>
      <c r="D8" s="93" t="s">
        <v>3</v>
      </c>
      <c r="E8" s="93"/>
      <c r="F8" s="93"/>
      <c r="G8" s="93"/>
      <c r="H8" s="93"/>
      <c r="I8" s="93" t="s">
        <v>11</v>
      </c>
      <c r="J8" s="93" t="s">
        <v>12</v>
      </c>
      <c r="K8" s="105" t="s">
        <v>13</v>
      </c>
      <c r="L8" s="105" t="s">
        <v>14</v>
      </c>
      <c r="M8" s="99" t="s">
        <v>15</v>
      </c>
      <c r="N8" s="99" t="s">
        <v>16</v>
      </c>
      <c r="O8" s="93" t="s">
        <v>17</v>
      </c>
      <c r="P8" s="94" t="s">
        <v>18</v>
      </c>
      <c r="Q8" s="93" t="s">
        <v>19</v>
      </c>
      <c r="R8" s="93"/>
      <c r="S8" s="99" t="s">
        <v>20</v>
      </c>
      <c r="T8" s="101" t="s">
        <v>21</v>
      </c>
      <c r="U8" s="95" t="s">
        <v>511</v>
      </c>
      <c r="V8" s="103" t="s">
        <v>22</v>
      </c>
      <c r="W8" s="95" t="s">
        <v>23</v>
      </c>
      <c r="X8" s="95" t="s">
        <v>24</v>
      </c>
      <c r="Y8" s="95" t="s">
        <v>25</v>
      </c>
      <c r="Z8" s="97" t="s">
        <v>26</v>
      </c>
      <c r="AA8" s="93" t="s">
        <v>27</v>
      </c>
      <c r="AB8" s="93" t="s">
        <v>28</v>
      </c>
      <c r="AC8" s="89" t="s">
        <v>29</v>
      </c>
      <c r="AD8" s="89" t="s">
        <v>30</v>
      </c>
      <c r="AE8" s="89" t="s">
        <v>31</v>
      </c>
      <c r="AF8" s="91" t="s">
        <v>32</v>
      </c>
      <c r="AG8" s="93" t="s">
        <v>33</v>
      </c>
    </row>
    <row r="9" spans="2:33" ht="102" customHeight="1" x14ac:dyDescent="0.2">
      <c r="B9" s="94"/>
      <c r="C9" s="94"/>
      <c r="D9" s="35" t="s">
        <v>34</v>
      </c>
      <c r="E9" s="35" t="s">
        <v>35</v>
      </c>
      <c r="F9" s="35" t="s">
        <v>36</v>
      </c>
      <c r="G9" s="35" t="s">
        <v>37</v>
      </c>
      <c r="H9" s="35" t="s">
        <v>38</v>
      </c>
      <c r="I9" s="94"/>
      <c r="J9" s="94"/>
      <c r="K9" s="106"/>
      <c r="L9" s="106"/>
      <c r="M9" s="100"/>
      <c r="N9" s="100"/>
      <c r="O9" s="94"/>
      <c r="P9" s="107"/>
      <c r="Q9" s="94"/>
      <c r="R9" s="94"/>
      <c r="S9" s="100"/>
      <c r="T9" s="102"/>
      <c r="U9" s="96"/>
      <c r="V9" s="104"/>
      <c r="W9" s="96"/>
      <c r="X9" s="96"/>
      <c r="Y9" s="96"/>
      <c r="Z9" s="98"/>
      <c r="AA9" s="94"/>
      <c r="AB9" s="94"/>
      <c r="AC9" s="90"/>
      <c r="AD9" s="90"/>
      <c r="AE9" s="90"/>
      <c r="AF9" s="92"/>
      <c r="AG9" s="94"/>
    </row>
    <row r="10" spans="2:33" x14ac:dyDescent="0.2"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2">
        <v>10</v>
      </c>
      <c r="L10" s="42">
        <v>11</v>
      </c>
      <c r="M10" s="43">
        <v>12</v>
      </c>
      <c r="N10" s="43">
        <v>13</v>
      </c>
      <c r="O10" s="41">
        <v>14</v>
      </c>
      <c r="P10" s="80">
        <v>15</v>
      </c>
      <c r="Q10" s="41">
        <v>16</v>
      </c>
      <c r="R10" s="44">
        <v>161</v>
      </c>
      <c r="S10" s="43">
        <v>17</v>
      </c>
      <c r="T10" s="45">
        <v>18</v>
      </c>
      <c r="U10" s="45">
        <v>19</v>
      </c>
      <c r="V10" s="46">
        <v>20</v>
      </c>
      <c r="W10" s="45">
        <v>21</v>
      </c>
      <c r="X10" s="45">
        <v>22</v>
      </c>
      <c r="Y10" s="45">
        <v>23</v>
      </c>
      <c r="Z10" s="47">
        <v>24</v>
      </c>
      <c r="AA10" s="45">
        <v>25</v>
      </c>
      <c r="AB10" s="41">
        <v>26</v>
      </c>
      <c r="AC10" s="45">
        <v>27</v>
      </c>
      <c r="AD10" s="45">
        <v>28</v>
      </c>
      <c r="AE10" s="45">
        <v>29</v>
      </c>
      <c r="AF10" s="41">
        <v>30</v>
      </c>
      <c r="AG10" s="41">
        <v>31</v>
      </c>
    </row>
    <row r="11" spans="2:33" s="19" customFormat="1" ht="158.25" customHeight="1" x14ac:dyDescent="0.2">
      <c r="B11" s="53" t="s">
        <v>510</v>
      </c>
      <c r="C11" s="48" t="s">
        <v>39</v>
      </c>
      <c r="D11" s="48">
        <v>2</v>
      </c>
      <c r="E11" s="48"/>
      <c r="F11" s="49" t="s">
        <v>47</v>
      </c>
      <c r="G11" s="48">
        <v>141</v>
      </c>
      <c r="H11" s="48" t="s">
        <v>48</v>
      </c>
      <c r="I11" s="50" t="s">
        <v>40</v>
      </c>
      <c r="J11" s="54" t="s">
        <v>49</v>
      </c>
      <c r="K11" s="55" t="s">
        <v>52</v>
      </c>
      <c r="L11" s="56" t="s">
        <v>50</v>
      </c>
      <c r="M11" s="48" t="s">
        <v>53</v>
      </c>
      <c r="N11" s="48" t="s">
        <v>51</v>
      </c>
      <c r="O11" s="48" t="s">
        <v>55</v>
      </c>
      <c r="P11" s="81" t="s">
        <v>54</v>
      </c>
      <c r="Q11" s="56" t="s">
        <v>46</v>
      </c>
      <c r="R11" s="48"/>
      <c r="S11" s="56" t="s">
        <v>56</v>
      </c>
      <c r="T11" s="56">
        <f>2300</f>
        <v>2300</v>
      </c>
      <c r="U11" s="87">
        <v>2000</v>
      </c>
      <c r="V11" s="51">
        <f>T11*U11</f>
        <v>4600000</v>
      </c>
      <c r="W11" s="51">
        <f t="shared" ref="W11:Y29" si="0">V11*1.07</f>
        <v>4922000</v>
      </c>
      <c r="X11" s="51">
        <f t="shared" si="0"/>
        <v>5266540</v>
      </c>
      <c r="Y11" s="51">
        <f t="shared" si="0"/>
        <v>5635197.8000000007</v>
      </c>
      <c r="Z11" s="52" t="s">
        <v>41</v>
      </c>
      <c r="AA11" s="48" t="s">
        <v>42</v>
      </c>
      <c r="AB11" s="48" t="s">
        <v>43</v>
      </c>
      <c r="AC11" s="48" t="s">
        <v>57</v>
      </c>
      <c r="AD11" s="48" t="s">
        <v>59</v>
      </c>
      <c r="AE11" s="48" t="s">
        <v>58</v>
      </c>
      <c r="AF11" s="48">
        <v>0</v>
      </c>
      <c r="AG11" s="48"/>
    </row>
    <row r="12" spans="2:33" ht="96" customHeight="1" x14ac:dyDescent="0.2">
      <c r="B12" s="41">
        <v>2</v>
      </c>
      <c r="C12" s="1" t="s">
        <v>39</v>
      </c>
      <c r="D12" s="57"/>
      <c r="E12" s="57"/>
      <c r="F12" s="58" t="s">
        <v>47</v>
      </c>
      <c r="G12" s="1">
        <v>141</v>
      </c>
      <c r="H12" s="1" t="s">
        <v>48</v>
      </c>
      <c r="I12" s="1" t="s">
        <v>40</v>
      </c>
      <c r="J12" s="59" t="s">
        <v>60</v>
      </c>
      <c r="K12" s="60" t="s">
        <v>63</v>
      </c>
      <c r="L12" s="60" t="s">
        <v>61</v>
      </c>
      <c r="M12" s="1" t="s">
        <v>64</v>
      </c>
      <c r="N12" s="1" t="s">
        <v>62</v>
      </c>
      <c r="O12" s="1" t="s">
        <v>66</v>
      </c>
      <c r="P12" s="82" t="s">
        <v>65</v>
      </c>
      <c r="Q12" s="60" t="s">
        <v>46</v>
      </c>
      <c r="R12" s="1"/>
      <c r="S12" s="60" t="s">
        <v>56</v>
      </c>
      <c r="T12" s="61">
        <f>300-45</f>
        <v>255</v>
      </c>
      <c r="U12" s="88">
        <v>1200</v>
      </c>
      <c r="V12" s="62">
        <f>T12*U12</f>
        <v>306000</v>
      </c>
      <c r="W12" s="62">
        <f t="shared" si="0"/>
        <v>327420</v>
      </c>
      <c r="X12" s="62">
        <f t="shared" si="0"/>
        <v>350339.4</v>
      </c>
      <c r="Y12" s="62">
        <f t="shared" si="0"/>
        <v>374863.15800000005</v>
      </c>
      <c r="Z12" s="63" t="s">
        <v>41</v>
      </c>
      <c r="AA12" s="1" t="s">
        <v>42</v>
      </c>
      <c r="AB12" s="1" t="s">
        <v>43</v>
      </c>
      <c r="AC12" s="1" t="s">
        <v>57</v>
      </c>
      <c r="AD12" s="1" t="s">
        <v>59</v>
      </c>
      <c r="AE12" s="1" t="s">
        <v>58</v>
      </c>
      <c r="AF12" s="1">
        <v>0</v>
      </c>
      <c r="AG12" s="57"/>
    </row>
    <row r="13" spans="2:33" ht="63.75" x14ac:dyDescent="0.2">
      <c r="B13" s="53" t="s">
        <v>478</v>
      </c>
      <c r="C13" s="1" t="s">
        <v>39</v>
      </c>
      <c r="D13" s="57"/>
      <c r="E13" s="57"/>
      <c r="F13" s="58" t="s">
        <v>47</v>
      </c>
      <c r="G13" s="1">
        <v>141</v>
      </c>
      <c r="H13" s="1" t="s">
        <v>48</v>
      </c>
      <c r="I13" s="1" t="s">
        <v>40</v>
      </c>
      <c r="J13" s="59" t="s">
        <v>433</v>
      </c>
      <c r="K13" s="1" t="s">
        <v>436</v>
      </c>
      <c r="L13" s="1" t="s">
        <v>434</v>
      </c>
      <c r="M13" s="1" t="s">
        <v>437</v>
      </c>
      <c r="N13" s="1" t="s">
        <v>435</v>
      </c>
      <c r="O13" s="82" t="s">
        <v>521</v>
      </c>
      <c r="P13" s="82" t="s">
        <v>520</v>
      </c>
      <c r="Q13" s="60" t="s">
        <v>46</v>
      </c>
      <c r="R13" s="1"/>
      <c r="S13" s="60" t="s">
        <v>56</v>
      </c>
      <c r="T13" s="61">
        <v>1500</v>
      </c>
      <c r="U13" s="88">
        <v>1200</v>
      </c>
      <c r="V13" s="62">
        <f>T13*U13</f>
        <v>1800000</v>
      </c>
      <c r="W13" s="62">
        <f t="shared" si="0"/>
        <v>1926000</v>
      </c>
      <c r="X13" s="62">
        <f t="shared" si="0"/>
        <v>2060820.0000000002</v>
      </c>
      <c r="Y13" s="62">
        <f t="shared" si="0"/>
        <v>2205077.4000000004</v>
      </c>
      <c r="Z13" s="63" t="s">
        <v>41</v>
      </c>
      <c r="AA13" s="1" t="s">
        <v>42</v>
      </c>
      <c r="AB13" s="1" t="s">
        <v>43</v>
      </c>
      <c r="AC13" s="1" t="s">
        <v>57</v>
      </c>
      <c r="AD13" s="1" t="s">
        <v>59</v>
      </c>
      <c r="AE13" s="1" t="s">
        <v>58</v>
      </c>
      <c r="AF13" s="1">
        <v>0</v>
      </c>
      <c r="AG13" s="57"/>
    </row>
    <row r="14" spans="2:33" ht="33.75" customHeight="1" x14ac:dyDescent="0.2">
      <c r="B14" s="41">
        <v>3</v>
      </c>
      <c r="C14" s="1" t="s">
        <v>39</v>
      </c>
      <c r="D14" s="57"/>
      <c r="E14" s="57"/>
      <c r="F14" s="58" t="s">
        <v>47</v>
      </c>
      <c r="G14" s="1">
        <v>141</v>
      </c>
      <c r="H14" s="1" t="s">
        <v>48</v>
      </c>
      <c r="I14" s="1" t="s">
        <v>40</v>
      </c>
      <c r="J14" s="64" t="s">
        <v>68</v>
      </c>
      <c r="K14" s="57" t="s">
        <v>71</v>
      </c>
      <c r="L14" s="57" t="s">
        <v>69</v>
      </c>
      <c r="M14" s="1" t="s">
        <v>72</v>
      </c>
      <c r="N14" s="1" t="s">
        <v>70</v>
      </c>
      <c r="O14" s="1" t="s">
        <v>523</v>
      </c>
      <c r="P14" s="82" t="s">
        <v>522</v>
      </c>
      <c r="Q14" s="60" t="s">
        <v>46</v>
      </c>
      <c r="R14" s="57"/>
      <c r="S14" s="60" t="s">
        <v>56</v>
      </c>
      <c r="T14" s="61">
        <v>400</v>
      </c>
      <c r="U14" s="88">
        <f>1050*1.07</f>
        <v>1123.5</v>
      </c>
      <c r="V14" s="5">
        <f t="shared" ref="V14:V30" si="1">T14*U14</f>
        <v>449400</v>
      </c>
      <c r="W14" s="62">
        <f t="shared" si="0"/>
        <v>480858</v>
      </c>
      <c r="X14" s="62">
        <f t="shared" si="0"/>
        <v>514518.06000000006</v>
      </c>
      <c r="Y14" s="62">
        <f t="shared" si="0"/>
        <v>550534.32420000015</v>
      </c>
      <c r="Z14" s="63" t="s">
        <v>41</v>
      </c>
      <c r="AA14" s="1" t="s">
        <v>42</v>
      </c>
      <c r="AB14" s="1" t="s">
        <v>43</v>
      </c>
      <c r="AC14" s="1" t="s">
        <v>57</v>
      </c>
      <c r="AD14" s="1" t="s">
        <v>59</v>
      </c>
      <c r="AE14" s="1" t="s">
        <v>58</v>
      </c>
      <c r="AF14" s="1">
        <v>0</v>
      </c>
      <c r="AG14" s="57"/>
    </row>
    <row r="15" spans="2:33" ht="46.5" customHeight="1" x14ac:dyDescent="0.2">
      <c r="B15" s="53" t="s">
        <v>479</v>
      </c>
      <c r="C15" s="1" t="s">
        <v>39</v>
      </c>
      <c r="D15" s="57"/>
      <c r="E15" s="57"/>
      <c r="F15" s="58" t="s">
        <v>47</v>
      </c>
      <c r="G15" s="1">
        <v>141</v>
      </c>
      <c r="H15" s="1" t="s">
        <v>48</v>
      </c>
      <c r="I15" s="1" t="s">
        <v>40</v>
      </c>
      <c r="J15" s="64" t="s">
        <v>73</v>
      </c>
      <c r="K15" s="1" t="s">
        <v>76</v>
      </c>
      <c r="L15" s="1" t="s">
        <v>74</v>
      </c>
      <c r="M15" s="1" t="s">
        <v>77</v>
      </c>
      <c r="N15" s="1" t="s">
        <v>75</v>
      </c>
      <c r="O15" s="1" t="s">
        <v>525</v>
      </c>
      <c r="P15" s="82" t="s">
        <v>524</v>
      </c>
      <c r="Q15" s="60" t="s">
        <v>46</v>
      </c>
      <c r="R15" s="60"/>
      <c r="S15" s="60" t="s">
        <v>56</v>
      </c>
      <c r="T15" s="61">
        <v>800</v>
      </c>
      <c r="U15" s="88">
        <f>1200*1.07</f>
        <v>1284</v>
      </c>
      <c r="V15" s="5">
        <f t="shared" si="1"/>
        <v>1027200</v>
      </c>
      <c r="W15" s="62">
        <f t="shared" si="0"/>
        <v>1099104</v>
      </c>
      <c r="X15" s="62">
        <f t="shared" si="0"/>
        <v>1176041.28</v>
      </c>
      <c r="Y15" s="62">
        <f t="shared" si="0"/>
        <v>1258364.1696000001</v>
      </c>
      <c r="Z15" s="63" t="s">
        <v>41</v>
      </c>
      <c r="AA15" s="1" t="s">
        <v>42</v>
      </c>
      <c r="AB15" s="1" t="s">
        <v>43</v>
      </c>
      <c r="AC15" s="1" t="s">
        <v>57</v>
      </c>
      <c r="AD15" s="1" t="s">
        <v>59</v>
      </c>
      <c r="AE15" s="1" t="s">
        <v>58</v>
      </c>
      <c r="AF15" s="1">
        <v>0</v>
      </c>
      <c r="AG15" s="57"/>
    </row>
    <row r="16" spans="2:33" ht="78" customHeight="1" x14ac:dyDescent="0.2">
      <c r="B16" s="41">
        <v>4</v>
      </c>
      <c r="C16" s="1" t="s">
        <v>39</v>
      </c>
      <c r="D16" s="57"/>
      <c r="E16" s="57"/>
      <c r="F16" s="58" t="s">
        <v>47</v>
      </c>
      <c r="G16" s="1">
        <v>141</v>
      </c>
      <c r="H16" s="1" t="s">
        <v>48</v>
      </c>
      <c r="I16" s="1" t="s">
        <v>40</v>
      </c>
      <c r="J16" s="64" t="s">
        <v>78</v>
      </c>
      <c r="K16" s="1" t="s">
        <v>80</v>
      </c>
      <c r="L16" s="1" t="s">
        <v>79</v>
      </c>
      <c r="M16" s="1" t="s">
        <v>81</v>
      </c>
      <c r="N16" s="1" t="s">
        <v>82</v>
      </c>
      <c r="O16" s="1" t="s">
        <v>84</v>
      </c>
      <c r="P16" s="82" t="s">
        <v>83</v>
      </c>
      <c r="Q16" s="60" t="s">
        <v>46</v>
      </c>
      <c r="R16" s="60"/>
      <c r="S16" s="60" t="s">
        <v>45</v>
      </c>
      <c r="T16" s="61">
        <v>50</v>
      </c>
      <c r="U16" s="88">
        <v>480</v>
      </c>
      <c r="V16" s="5">
        <f t="shared" si="1"/>
        <v>24000</v>
      </c>
      <c r="W16" s="62">
        <f t="shared" si="0"/>
        <v>25680</v>
      </c>
      <c r="X16" s="62">
        <f t="shared" si="0"/>
        <v>27477.600000000002</v>
      </c>
      <c r="Y16" s="62">
        <f t="shared" si="0"/>
        <v>29401.032000000003</v>
      </c>
      <c r="Z16" s="63" t="s">
        <v>41</v>
      </c>
      <c r="AA16" s="1" t="s">
        <v>42</v>
      </c>
      <c r="AB16" s="1" t="s">
        <v>43</v>
      </c>
      <c r="AC16" s="1" t="s">
        <v>57</v>
      </c>
      <c r="AD16" s="1" t="s">
        <v>59</v>
      </c>
      <c r="AE16" s="1" t="s">
        <v>58</v>
      </c>
      <c r="AF16" s="1">
        <v>0</v>
      </c>
      <c r="AG16" s="57"/>
    </row>
    <row r="17" spans="2:33" ht="81" customHeight="1" x14ac:dyDescent="0.2">
      <c r="B17" s="53" t="s">
        <v>480</v>
      </c>
      <c r="C17" s="1" t="s">
        <v>39</v>
      </c>
      <c r="D17" s="57"/>
      <c r="E17" s="57"/>
      <c r="F17" s="58" t="s">
        <v>47</v>
      </c>
      <c r="G17" s="1">
        <v>141</v>
      </c>
      <c r="H17" s="1" t="s">
        <v>48</v>
      </c>
      <c r="I17" s="1" t="s">
        <v>40</v>
      </c>
      <c r="J17" s="59" t="s">
        <v>85</v>
      </c>
      <c r="K17" s="1" t="s">
        <v>88</v>
      </c>
      <c r="L17" s="1" t="s">
        <v>86</v>
      </c>
      <c r="M17" s="1" t="s">
        <v>89</v>
      </c>
      <c r="N17" s="1" t="s">
        <v>87</v>
      </c>
      <c r="O17" s="1" t="s">
        <v>90</v>
      </c>
      <c r="P17" s="82" t="s">
        <v>477</v>
      </c>
      <c r="Q17" s="60" t="s">
        <v>46</v>
      </c>
      <c r="R17" s="60"/>
      <c r="S17" s="60" t="s">
        <v>56</v>
      </c>
      <c r="T17" s="61">
        <v>1800</v>
      </c>
      <c r="U17" s="88">
        <f>1150*1.07</f>
        <v>1230.5</v>
      </c>
      <c r="V17" s="5">
        <f t="shared" si="1"/>
        <v>2214900</v>
      </c>
      <c r="W17" s="62">
        <f t="shared" si="0"/>
        <v>2369943</v>
      </c>
      <c r="X17" s="62">
        <f t="shared" si="0"/>
        <v>2535839.0100000002</v>
      </c>
      <c r="Y17" s="62">
        <f t="shared" si="0"/>
        <v>2713347.7407000004</v>
      </c>
      <c r="Z17" s="63" t="s">
        <v>41</v>
      </c>
      <c r="AA17" s="1" t="s">
        <v>42</v>
      </c>
      <c r="AB17" s="1" t="s">
        <v>43</v>
      </c>
      <c r="AC17" s="1" t="s">
        <v>57</v>
      </c>
      <c r="AD17" s="1" t="s">
        <v>59</v>
      </c>
      <c r="AE17" s="1" t="s">
        <v>58</v>
      </c>
      <c r="AF17" s="1">
        <v>0</v>
      </c>
      <c r="AG17" s="57"/>
    </row>
    <row r="18" spans="2:33" ht="87" customHeight="1" x14ac:dyDescent="0.2">
      <c r="B18" s="41">
        <v>5</v>
      </c>
      <c r="C18" s="1" t="s">
        <v>39</v>
      </c>
      <c r="D18" s="57"/>
      <c r="E18" s="57"/>
      <c r="F18" s="58" t="s">
        <v>47</v>
      </c>
      <c r="G18" s="1">
        <v>141</v>
      </c>
      <c r="H18" s="1" t="s">
        <v>48</v>
      </c>
      <c r="I18" s="1" t="s">
        <v>40</v>
      </c>
      <c r="J18" s="59" t="s">
        <v>91</v>
      </c>
      <c r="K18" s="1" t="s">
        <v>88</v>
      </c>
      <c r="L18" s="1" t="s">
        <v>92</v>
      </c>
      <c r="M18" s="1" t="s">
        <v>94</v>
      </c>
      <c r="N18" s="1" t="s">
        <v>93</v>
      </c>
      <c r="O18" s="1" t="s">
        <v>96</v>
      </c>
      <c r="P18" s="82" t="s">
        <v>95</v>
      </c>
      <c r="Q18" s="60" t="s">
        <v>46</v>
      </c>
      <c r="R18" s="60"/>
      <c r="S18" s="60" t="s">
        <v>56</v>
      </c>
      <c r="T18" s="61">
        <v>480</v>
      </c>
      <c r="U18" s="88">
        <f>2300*1.07</f>
        <v>2461</v>
      </c>
      <c r="V18" s="5">
        <f t="shared" si="1"/>
        <v>1181280</v>
      </c>
      <c r="W18" s="62">
        <f t="shared" si="0"/>
        <v>1263969.6000000001</v>
      </c>
      <c r="X18" s="62">
        <f t="shared" si="0"/>
        <v>1352447.4720000001</v>
      </c>
      <c r="Y18" s="62">
        <f t="shared" si="0"/>
        <v>1447118.7950400002</v>
      </c>
      <c r="Z18" s="63" t="s">
        <v>41</v>
      </c>
      <c r="AA18" s="1" t="s">
        <v>42</v>
      </c>
      <c r="AB18" s="1" t="s">
        <v>43</v>
      </c>
      <c r="AC18" s="1" t="s">
        <v>57</v>
      </c>
      <c r="AD18" s="1" t="s">
        <v>59</v>
      </c>
      <c r="AE18" s="1" t="s">
        <v>58</v>
      </c>
      <c r="AF18" s="1">
        <v>0</v>
      </c>
      <c r="AG18" s="57"/>
    </row>
    <row r="19" spans="2:33" ht="77.25" customHeight="1" x14ac:dyDescent="0.2">
      <c r="B19" s="53" t="s">
        <v>481</v>
      </c>
      <c r="C19" s="1" t="s">
        <v>39</v>
      </c>
      <c r="D19" s="57"/>
      <c r="E19" s="57"/>
      <c r="F19" s="58" t="s">
        <v>47</v>
      </c>
      <c r="G19" s="1">
        <v>141</v>
      </c>
      <c r="H19" s="1" t="s">
        <v>48</v>
      </c>
      <c r="I19" s="1" t="s">
        <v>40</v>
      </c>
      <c r="J19" s="59" t="s">
        <v>97</v>
      </c>
      <c r="K19" s="1" t="s">
        <v>100</v>
      </c>
      <c r="L19" s="1" t="s">
        <v>98</v>
      </c>
      <c r="M19" s="1" t="s">
        <v>101</v>
      </c>
      <c r="N19" s="1" t="s">
        <v>99</v>
      </c>
      <c r="O19" s="1" t="s">
        <v>103</v>
      </c>
      <c r="P19" s="82" t="s">
        <v>102</v>
      </c>
      <c r="Q19" s="60" t="s">
        <v>46</v>
      </c>
      <c r="R19" s="60"/>
      <c r="S19" s="60" t="s">
        <v>104</v>
      </c>
      <c r="T19" s="77">
        <f>25000-7500</f>
        <v>17500</v>
      </c>
      <c r="U19" s="88">
        <v>34</v>
      </c>
      <c r="V19" s="5">
        <f t="shared" si="1"/>
        <v>595000</v>
      </c>
      <c r="W19" s="62">
        <f t="shared" si="0"/>
        <v>636650</v>
      </c>
      <c r="X19" s="62">
        <f t="shared" si="0"/>
        <v>681215.5</v>
      </c>
      <c r="Y19" s="62">
        <f t="shared" si="0"/>
        <v>728900.58500000008</v>
      </c>
      <c r="Z19" s="63" t="s">
        <v>41</v>
      </c>
      <c r="AA19" s="1" t="s">
        <v>42</v>
      </c>
      <c r="AB19" s="1" t="s">
        <v>43</v>
      </c>
      <c r="AC19" s="1" t="s">
        <v>57</v>
      </c>
      <c r="AD19" s="1" t="s">
        <v>59</v>
      </c>
      <c r="AE19" s="1" t="s">
        <v>58</v>
      </c>
      <c r="AF19" s="1">
        <v>0</v>
      </c>
      <c r="AG19" s="57"/>
    </row>
    <row r="20" spans="2:33" ht="120" customHeight="1" x14ac:dyDescent="0.2">
      <c r="B20" s="41">
        <v>6</v>
      </c>
      <c r="C20" s="1" t="s">
        <v>39</v>
      </c>
      <c r="D20" s="57"/>
      <c r="E20" s="57"/>
      <c r="F20" s="58" t="s">
        <v>47</v>
      </c>
      <c r="G20" s="1">
        <v>141</v>
      </c>
      <c r="H20" s="1" t="s">
        <v>48</v>
      </c>
      <c r="I20" s="1" t="s">
        <v>40</v>
      </c>
      <c r="J20" s="59" t="s">
        <v>105</v>
      </c>
      <c r="K20" s="1" t="s">
        <v>44</v>
      </c>
      <c r="L20" s="1" t="s">
        <v>106</v>
      </c>
      <c r="M20" s="1" t="s">
        <v>108</v>
      </c>
      <c r="N20" s="1" t="s">
        <v>107</v>
      </c>
      <c r="O20" s="1" t="s">
        <v>512</v>
      </c>
      <c r="P20" s="82" t="s">
        <v>513</v>
      </c>
      <c r="Q20" s="60" t="s">
        <v>46</v>
      </c>
      <c r="R20" s="60"/>
      <c r="S20" s="60" t="s">
        <v>45</v>
      </c>
      <c r="T20" s="77">
        <f>3600-1200</f>
        <v>2400</v>
      </c>
      <c r="U20" s="88">
        <v>250</v>
      </c>
      <c r="V20" s="5">
        <f t="shared" si="1"/>
        <v>600000</v>
      </c>
      <c r="W20" s="62">
        <f t="shared" si="0"/>
        <v>642000</v>
      </c>
      <c r="X20" s="62">
        <f t="shared" si="0"/>
        <v>686940</v>
      </c>
      <c r="Y20" s="62">
        <f t="shared" si="0"/>
        <v>735025.8</v>
      </c>
      <c r="Z20" s="63" t="s">
        <v>41</v>
      </c>
      <c r="AA20" s="1" t="s">
        <v>42</v>
      </c>
      <c r="AB20" s="1" t="s">
        <v>43</v>
      </c>
      <c r="AC20" s="1" t="s">
        <v>57</v>
      </c>
      <c r="AD20" s="1" t="s">
        <v>59</v>
      </c>
      <c r="AE20" s="1" t="s">
        <v>58</v>
      </c>
      <c r="AF20" s="1">
        <v>0</v>
      </c>
      <c r="AG20" s="57"/>
    </row>
    <row r="21" spans="2:33" ht="102.75" customHeight="1" x14ac:dyDescent="0.2">
      <c r="B21" s="53" t="s">
        <v>482</v>
      </c>
      <c r="C21" s="1" t="s">
        <v>39</v>
      </c>
      <c r="D21" s="57"/>
      <c r="E21" s="57"/>
      <c r="F21" s="58" t="s">
        <v>47</v>
      </c>
      <c r="G21" s="1">
        <v>141</v>
      </c>
      <c r="H21" s="1" t="s">
        <v>48</v>
      </c>
      <c r="I21" s="1" t="s">
        <v>40</v>
      </c>
      <c r="J21" s="59" t="s">
        <v>109</v>
      </c>
      <c r="K21" s="1" t="s">
        <v>112</v>
      </c>
      <c r="L21" s="1" t="s">
        <v>110</v>
      </c>
      <c r="M21" s="1" t="s">
        <v>113</v>
      </c>
      <c r="N21" s="1" t="s">
        <v>111</v>
      </c>
      <c r="O21" s="1" t="s">
        <v>515</v>
      </c>
      <c r="P21" s="82" t="s">
        <v>514</v>
      </c>
      <c r="Q21" s="60" t="s">
        <v>46</v>
      </c>
      <c r="R21" s="60"/>
      <c r="S21" s="60" t="s">
        <v>470</v>
      </c>
      <c r="T21" s="77">
        <f>6000-1061</f>
        <v>4939</v>
      </c>
      <c r="U21" s="88">
        <v>300</v>
      </c>
      <c r="V21" s="5">
        <f t="shared" si="1"/>
        <v>1481700</v>
      </c>
      <c r="W21" s="62">
        <f t="shared" si="0"/>
        <v>1585419</v>
      </c>
      <c r="X21" s="62">
        <f t="shared" si="0"/>
        <v>1696398.33</v>
      </c>
      <c r="Y21" s="62">
        <f t="shared" si="0"/>
        <v>1815146.2131000003</v>
      </c>
      <c r="Z21" s="63" t="s">
        <v>41</v>
      </c>
      <c r="AA21" s="1" t="s">
        <v>42</v>
      </c>
      <c r="AB21" s="1" t="s">
        <v>43</v>
      </c>
      <c r="AC21" s="1" t="s">
        <v>57</v>
      </c>
      <c r="AD21" s="1" t="s">
        <v>59</v>
      </c>
      <c r="AE21" s="1" t="s">
        <v>58</v>
      </c>
      <c r="AF21" s="1">
        <v>0</v>
      </c>
      <c r="AG21" s="57"/>
    </row>
    <row r="22" spans="2:33" ht="122.25" customHeight="1" x14ac:dyDescent="0.2">
      <c r="B22" s="41">
        <v>7</v>
      </c>
      <c r="C22" s="1" t="s">
        <v>39</v>
      </c>
      <c r="D22" s="57"/>
      <c r="E22" s="57"/>
      <c r="F22" s="58" t="s">
        <v>47</v>
      </c>
      <c r="G22" s="1">
        <v>141</v>
      </c>
      <c r="H22" s="1" t="s">
        <v>48</v>
      </c>
      <c r="I22" s="1" t="s">
        <v>40</v>
      </c>
      <c r="J22" s="59" t="s">
        <v>114</v>
      </c>
      <c r="K22" s="1" t="s">
        <v>117</v>
      </c>
      <c r="L22" s="1" t="s">
        <v>115</v>
      </c>
      <c r="M22" s="1" t="s">
        <v>118</v>
      </c>
      <c r="N22" s="1" t="s">
        <v>116</v>
      </c>
      <c r="O22" s="1" t="s">
        <v>119</v>
      </c>
      <c r="P22" s="82" t="s">
        <v>438</v>
      </c>
      <c r="Q22" s="60" t="s">
        <v>46</v>
      </c>
      <c r="R22" s="60"/>
      <c r="S22" s="60" t="s">
        <v>351</v>
      </c>
      <c r="T22" s="61">
        <v>600</v>
      </c>
      <c r="U22" s="88">
        <v>430</v>
      </c>
      <c r="V22" s="5">
        <f t="shared" si="1"/>
        <v>258000</v>
      </c>
      <c r="W22" s="62">
        <f t="shared" si="0"/>
        <v>276060</v>
      </c>
      <c r="X22" s="62">
        <f t="shared" si="0"/>
        <v>295384.2</v>
      </c>
      <c r="Y22" s="62">
        <f t="shared" si="0"/>
        <v>316061.09400000004</v>
      </c>
      <c r="Z22" s="63" t="s">
        <v>41</v>
      </c>
      <c r="AA22" s="1" t="s">
        <v>42</v>
      </c>
      <c r="AB22" s="1" t="s">
        <v>43</v>
      </c>
      <c r="AC22" s="1" t="s">
        <v>57</v>
      </c>
      <c r="AD22" s="1" t="s">
        <v>59</v>
      </c>
      <c r="AE22" s="1" t="s">
        <v>58</v>
      </c>
      <c r="AF22" s="1">
        <v>0</v>
      </c>
      <c r="AG22" s="57"/>
    </row>
    <row r="23" spans="2:33" ht="76.5" customHeight="1" x14ac:dyDescent="0.2">
      <c r="B23" s="53" t="s">
        <v>483</v>
      </c>
      <c r="C23" s="1" t="s">
        <v>39</v>
      </c>
      <c r="D23" s="57"/>
      <c r="E23" s="57"/>
      <c r="F23" s="58" t="s">
        <v>47</v>
      </c>
      <c r="G23" s="1">
        <v>141</v>
      </c>
      <c r="H23" s="1" t="s">
        <v>48</v>
      </c>
      <c r="I23" s="1" t="s">
        <v>40</v>
      </c>
      <c r="J23" s="64" t="s">
        <v>121</v>
      </c>
      <c r="K23" s="1" t="s">
        <v>123</v>
      </c>
      <c r="L23" s="65" t="s">
        <v>120</v>
      </c>
      <c r="M23" s="1" t="s">
        <v>124</v>
      </c>
      <c r="N23" s="1" t="s">
        <v>122</v>
      </c>
      <c r="O23" s="1" t="s">
        <v>126</v>
      </c>
      <c r="P23" s="82" t="s">
        <v>125</v>
      </c>
      <c r="Q23" s="60" t="s">
        <v>46</v>
      </c>
      <c r="R23" s="57"/>
      <c r="S23" s="60" t="s">
        <v>56</v>
      </c>
      <c r="T23" s="61">
        <f>75-25</f>
        <v>50</v>
      </c>
      <c r="U23" s="88">
        <v>180</v>
      </c>
      <c r="V23" s="5">
        <f t="shared" si="1"/>
        <v>9000</v>
      </c>
      <c r="W23" s="62">
        <f t="shared" si="0"/>
        <v>9630</v>
      </c>
      <c r="X23" s="62">
        <f t="shared" si="0"/>
        <v>10304.1</v>
      </c>
      <c r="Y23" s="62">
        <f t="shared" si="0"/>
        <v>11025.387000000001</v>
      </c>
      <c r="Z23" s="63" t="s">
        <v>41</v>
      </c>
      <c r="AA23" s="1" t="s">
        <v>42</v>
      </c>
      <c r="AB23" s="1" t="s">
        <v>43</v>
      </c>
      <c r="AC23" s="1" t="s">
        <v>57</v>
      </c>
      <c r="AD23" s="1" t="s">
        <v>59</v>
      </c>
      <c r="AE23" s="1" t="s">
        <v>58</v>
      </c>
      <c r="AF23" s="1">
        <v>0</v>
      </c>
      <c r="AG23" s="57"/>
    </row>
    <row r="24" spans="2:33" ht="84" customHeight="1" x14ac:dyDescent="0.2">
      <c r="B24" s="41">
        <v>8</v>
      </c>
      <c r="C24" s="1" t="s">
        <v>39</v>
      </c>
      <c r="D24" s="57"/>
      <c r="E24" s="57"/>
      <c r="F24" s="58" t="s">
        <v>47</v>
      </c>
      <c r="G24" s="1">
        <v>141</v>
      </c>
      <c r="H24" s="1" t="s">
        <v>48</v>
      </c>
      <c r="I24" s="1" t="s">
        <v>40</v>
      </c>
      <c r="J24" s="64" t="s">
        <v>127</v>
      </c>
      <c r="K24" s="1" t="s">
        <v>123</v>
      </c>
      <c r="L24" s="1" t="s">
        <v>128</v>
      </c>
      <c r="M24" s="1" t="s">
        <v>130</v>
      </c>
      <c r="N24" s="1" t="s">
        <v>129</v>
      </c>
      <c r="O24" s="1" t="s">
        <v>132</v>
      </c>
      <c r="P24" s="82" t="s">
        <v>131</v>
      </c>
      <c r="Q24" s="60" t="s">
        <v>46</v>
      </c>
      <c r="R24" s="57"/>
      <c r="S24" s="60" t="s">
        <v>56</v>
      </c>
      <c r="T24" s="61">
        <f>75-25</f>
        <v>50</v>
      </c>
      <c r="U24" s="88">
        <v>160.5</v>
      </c>
      <c r="V24" s="5">
        <f t="shared" si="1"/>
        <v>8025</v>
      </c>
      <c r="W24" s="62">
        <f t="shared" si="0"/>
        <v>8586.75</v>
      </c>
      <c r="X24" s="62">
        <f t="shared" si="0"/>
        <v>9187.8225000000002</v>
      </c>
      <c r="Y24" s="62">
        <f t="shared" si="0"/>
        <v>9830.9700750000011</v>
      </c>
      <c r="Z24" s="63" t="s">
        <v>41</v>
      </c>
      <c r="AA24" s="1" t="s">
        <v>42</v>
      </c>
      <c r="AB24" s="1" t="s">
        <v>43</v>
      </c>
      <c r="AC24" s="1" t="s">
        <v>57</v>
      </c>
      <c r="AD24" s="1" t="s">
        <v>59</v>
      </c>
      <c r="AE24" s="1" t="s">
        <v>58</v>
      </c>
      <c r="AF24" s="1">
        <v>0</v>
      </c>
      <c r="AG24" s="57"/>
    </row>
    <row r="25" spans="2:33" ht="80.25" customHeight="1" x14ac:dyDescent="0.2">
      <c r="B25" s="53" t="s">
        <v>484</v>
      </c>
      <c r="C25" s="1" t="s">
        <v>39</v>
      </c>
      <c r="D25" s="57"/>
      <c r="E25" s="57"/>
      <c r="F25" s="58" t="s">
        <v>47</v>
      </c>
      <c r="G25" s="1">
        <v>141</v>
      </c>
      <c r="H25" s="1" t="s">
        <v>48</v>
      </c>
      <c r="I25" s="1" t="s">
        <v>40</v>
      </c>
      <c r="J25" s="64" t="s">
        <v>133</v>
      </c>
      <c r="K25" s="1" t="s">
        <v>123</v>
      </c>
      <c r="L25" s="1" t="s">
        <v>128</v>
      </c>
      <c r="M25" s="1" t="s">
        <v>135</v>
      </c>
      <c r="N25" s="1" t="s">
        <v>134</v>
      </c>
      <c r="O25" s="1" t="s">
        <v>137</v>
      </c>
      <c r="P25" s="82" t="s">
        <v>136</v>
      </c>
      <c r="Q25" s="60" t="s">
        <v>46</v>
      </c>
      <c r="R25" s="57"/>
      <c r="S25" s="60" t="s">
        <v>56</v>
      </c>
      <c r="T25" s="61">
        <v>75</v>
      </c>
      <c r="U25" s="88">
        <v>180</v>
      </c>
      <c r="V25" s="5">
        <f>T25*U25</f>
        <v>13500</v>
      </c>
      <c r="W25" s="62">
        <f t="shared" si="0"/>
        <v>14445</v>
      </c>
      <c r="X25" s="62">
        <f t="shared" si="0"/>
        <v>15456.150000000001</v>
      </c>
      <c r="Y25" s="62">
        <f t="shared" si="0"/>
        <v>16538.080500000004</v>
      </c>
      <c r="Z25" s="63" t="s">
        <v>41</v>
      </c>
      <c r="AA25" s="1" t="s">
        <v>42</v>
      </c>
      <c r="AB25" s="1" t="s">
        <v>43</v>
      </c>
      <c r="AC25" s="1" t="s">
        <v>57</v>
      </c>
      <c r="AD25" s="1" t="s">
        <v>59</v>
      </c>
      <c r="AE25" s="1" t="s">
        <v>58</v>
      </c>
      <c r="AF25" s="1">
        <v>0</v>
      </c>
      <c r="AG25" s="57"/>
    </row>
    <row r="26" spans="2:33" ht="93" customHeight="1" x14ac:dyDescent="0.2">
      <c r="B26" s="41">
        <v>9</v>
      </c>
      <c r="C26" s="1" t="s">
        <v>39</v>
      </c>
      <c r="D26" s="57"/>
      <c r="E26" s="57"/>
      <c r="F26" s="58" t="s">
        <v>47</v>
      </c>
      <c r="G26" s="1">
        <v>141</v>
      </c>
      <c r="H26" s="1" t="s">
        <v>48</v>
      </c>
      <c r="I26" s="1" t="s">
        <v>40</v>
      </c>
      <c r="J26" s="64" t="s">
        <v>138</v>
      </c>
      <c r="K26" s="1" t="s">
        <v>141</v>
      </c>
      <c r="L26" s="1" t="s">
        <v>139</v>
      </c>
      <c r="M26" s="1" t="s">
        <v>142</v>
      </c>
      <c r="N26" s="1" t="s">
        <v>140</v>
      </c>
      <c r="O26" s="1" t="s">
        <v>144</v>
      </c>
      <c r="P26" s="82" t="s">
        <v>143</v>
      </c>
      <c r="Q26" s="60" t="s">
        <v>46</v>
      </c>
      <c r="R26" s="57"/>
      <c r="S26" s="60" t="s">
        <v>56</v>
      </c>
      <c r="T26" s="61">
        <v>100</v>
      </c>
      <c r="U26" s="88">
        <v>300</v>
      </c>
      <c r="V26" s="5">
        <f t="shared" si="1"/>
        <v>30000</v>
      </c>
      <c r="W26" s="5">
        <f t="shared" si="0"/>
        <v>32100.000000000004</v>
      </c>
      <c r="X26" s="5">
        <f t="shared" si="0"/>
        <v>34347.000000000007</v>
      </c>
      <c r="Y26" s="5">
        <f t="shared" si="0"/>
        <v>36751.290000000008</v>
      </c>
      <c r="Z26" s="63" t="s">
        <v>41</v>
      </c>
      <c r="AA26" s="1" t="s">
        <v>42</v>
      </c>
      <c r="AB26" s="1" t="s">
        <v>43</v>
      </c>
      <c r="AC26" s="1" t="s">
        <v>57</v>
      </c>
      <c r="AD26" s="1" t="s">
        <v>59</v>
      </c>
      <c r="AE26" s="1" t="s">
        <v>58</v>
      </c>
      <c r="AF26" s="1">
        <v>0</v>
      </c>
      <c r="AG26" s="57"/>
    </row>
    <row r="27" spans="2:33" ht="94.5" customHeight="1" x14ac:dyDescent="0.2">
      <c r="B27" s="53" t="s">
        <v>485</v>
      </c>
      <c r="C27" s="1" t="s">
        <v>39</v>
      </c>
      <c r="D27" s="57"/>
      <c r="E27" s="57"/>
      <c r="F27" s="58" t="s">
        <v>47</v>
      </c>
      <c r="G27" s="1">
        <v>141</v>
      </c>
      <c r="H27" s="1" t="s">
        <v>48</v>
      </c>
      <c r="I27" s="1" t="s">
        <v>40</v>
      </c>
      <c r="J27" s="64" t="s">
        <v>145</v>
      </c>
      <c r="K27" s="1" t="s">
        <v>141</v>
      </c>
      <c r="L27" s="1" t="s">
        <v>128</v>
      </c>
      <c r="M27" s="1" t="s">
        <v>147</v>
      </c>
      <c r="N27" s="1" t="s">
        <v>146</v>
      </c>
      <c r="O27" s="1" t="s">
        <v>149</v>
      </c>
      <c r="P27" s="82" t="s">
        <v>148</v>
      </c>
      <c r="Q27" s="60" t="s">
        <v>46</v>
      </c>
      <c r="R27" s="57"/>
      <c r="S27" s="60" t="s">
        <v>56</v>
      </c>
      <c r="T27" s="61">
        <v>50</v>
      </c>
      <c r="U27" s="88">
        <v>300</v>
      </c>
      <c r="V27" s="5">
        <f t="shared" si="1"/>
        <v>15000</v>
      </c>
      <c r="W27" s="5">
        <f t="shared" si="0"/>
        <v>16050.000000000002</v>
      </c>
      <c r="X27" s="5">
        <f t="shared" si="0"/>
        <v>17173.500000000004</v>
      </c>
      <c r="Y27" s="5">
        <f t="shared" si="0"/>
        <v>18375.645000000004</v>
      </c>
      <c r="Z27" s="63" t="s">
        <v>41</v>
      </c>
      <c r="AA27" s="1" t="s">
        <v>42</v>
      </c>
      <c r="AB27" s="1" t="s">
        <v>43</v>
      </c>
      <c r="AC27" s="1" t="s">
        <v>57</v>
      </c>
      <c r="AD27" s="1" t="s">
        <v>59</v>
      </c>
      <c r="AE27" s="1" t="s">
        <v>58</v>
      </c>
      <c r="AF27" s="1">
        <v>0</v>
      </c>
      <c r="AG27" s="57"/>
    </row>
    <row r="28" spans="2:33" ht="127.5" x14ac:dyDescent="0.2">
      <c r="B28" s="41">
        <v>10</v>
      </c>
      <c r="C28" s="1" t="s">
        <v>39</v>
      </c>
      <c r="D28" s="57"/>
      <c r="E28" s="57"/>
      <c r="F28" s="58" t="s">
        <v>47</v>
      </c>
      <c r="G28" s="1">
        <v>141</v>
      </c>
      <c r="H28" s="1" t="s">
        <v>48</v>
      </c>
      <c r="I28" s="1" t="s">
        <v>40</v>
      </c>
      <c r="J28" s="57" t="s">
        <v>150</v>
      </c>
      <c r="K28" s="1" t="s">
        <v>141</v>
      </c>
      <c r="L28" s="1" t="s">
        <v>128</v>
      </c>
      <c r="M28" s="1" t="s">
        <v>152</v>
      </c>
      <c r="N28" s="1" t="s">
        <v>151</v>
      </c>
      <c r="O28" s="1" t="s">
        <v>153</v>
      </c>
      <c r="P28" s="82" t="s">
        <v>159</v>
      </c>
      <c r="Q28" s="60" t="s">
        <v>46</v>
      </c>
      <c r="R28" s="57"/>
      <c r="S28" s="60" t="s">
        <v>56</v>
      </c>
      <c r="T28" s="61">
        <f>75-25</f>
        <v>50</v>
      </c>
      <c r="U28" s="88">
        <v>260</v>
      </c>
      <c r="V28" s="5">
        <f>T28*U28</f>
        <v>13000</v>
      </c>
      <c r="W28" s="5">
        <f t="shared" si="0"/>
        <v>13910</v>
      </c>
      <c r="X28" s="5">
        <f t="shared" si="0"/>
        <v>14883.7</v>
      </c>
      <c r="Y28" s="5">
        <f t="shared" si="0"/>
        <v>15925.559000000001</v>
      </c>
      <c r="Z28" s="63" t="s">
        <v>41</v>
      </c>
      <c r="AA28" s="1" t="s">
        <v>42</v>
      </c>
      <c r="AB28" s="1" t="s">
        <v>43</v>
      </c>
      <c r="AC28" s="1" t="s">
        <v>57</v>
      </c>
      <c r="AD28" s="1" t="s">
        <v>59</v>
      </c>
      <c r="AE28" s="1" t="s">
        <v>58</v>
      </c>
      <c r="AF28" s="1">
        <v>0</v>
      </c>
      <c r="AG28" s="57"/>
    </row>
    <row r="29" spans="2:33" ht="102" x14ac:dyDescent="0.2">
      <c r="B29" s="53" t="s">
        <v>486</v>
      </c>
      <c r="C29" s="1" t="s">
        <v>39</v>
      </c>
      <c r="D29" s="57"/>
      <c r="E29" s="57"/>
      <c r="F29" s="58" t="s">
        <v>47</v>
      </c>
      <c r="G29" s="1">
        <v>141</v>
      </c>
      <c r="H29" s="1" t="s">
        <v>48</v>
      </c>
      <c r="I29" s="1" t="s">
        <v>40</v>
      </c>
      <c r="J29" s="57" t="s">
        <v>154</v>
      </c>
      <c r="K29" s="1" t="s">
        <v>157</v>
      </c>
      <c r="L29" s="1" t="s">
        <v>155</v>
      </c>
      <c r="M29" s="1" t="s">
        <v>158</v>
      </c>
      <c r="N29" s="1" t="s">
        <v>156</v>
      </c>
      <c r="O29" s="1" t="s">
        <v>160</v>
      </c>
      <c r="P29" s="82" t="s">
        <v>161</v>
      </c>
      <c r="Q29" s="60" t="s">
        <v>46</v>
      </c>
      <c r="R29" s="57"/>
      <c r="S29" s="60" t="s">
        <v>56</v>
      </c>
      <c r="T29" s="61">
        <f>400</f>
        <v>400</v>
      </c>
      <c r="U29" s="88">
        <v>300</v>
      </c>
      <c r="V29" s="5">
        <f t="shared" si="1"/>
        <v>120000</v>
      </c>
      <c r="W29" s="5">
        <f t="shared" si="0"/>
        <v>128400.00000000001</v>
      </c>
      <c r="X29" s="5">
        <f t="shared" si="0"/>
        <v>137388.00000000003</v>
      </c>
      <c r="Y29" s="5">
        <f t="shared" si="0"/>
        <v>147005.16000000003</v>
      </c>
      <c r="Z29" s="63" t="s">
        <v>41</v>
      </c>
      <c r="AA29" s="1" t="s">
        <v>42</v>
      </c>
      <c r="AB29" s="1" t="s">
        <v>43</v>
      </c>
      <c r="AC29" s="1" t="s">
        <v>57</v>
      </c>
      <c r="AD29" s="1" t="s">
        <v>59</v>
      </c>
      <c r="AE29" s="1" t="s">
        <v>58</v>
      </c>
      <c r="AF29" s="1">
        <v>0</v>
      </c>
      <c r="AG29" s="57"/>
    </row>
    <row r="30" spans="2:33" ht="127.5" x14ac:dyDescent="0.2">
      <c r="B30" s="41">
        <v>11</v>
      </c>
      <c r="C30" s="1" t="s">
        <v>39</v>
      </c>
      <c r="D30" s="57"/>
      <c r="E30" s="57"/>
      <c r="F30" s="58" t="s">
        <v>47</v>
      </c>
      <c r="G30" s="1">
        <v>141</v>
      </c>
      <c r="H30" s="1" t="s">
        <v>48</v>
      </c>
      <c r="I30" s="1" t="s">
        <v>40</v>
      </c>
      <c r="J30" s="57" t="s">
        <v>162</v>
      </c>
      <c r="K30" s="1" t="s">
        <v>123</v>
      </c>
      <c r="L30" s="1" t="s">
        <v>163</v>
      </c>
      <c r="M30" s="1" t="s">
        <v>165</v>
      </c>
      <c r="N30" s="1" t="s">
        <v>164</v>
      </c>
      <c r="O30" s="1" t="s">
        <v>167</v>
      </c>
      <c r="P30" s="82" t="s">
        <v>166</v>
      </c>
      <c r="Q30" s="60" t="s">
        <v>46</v>
      </c>
      <c r="R30" s="57"/>
      <c r="S30" s="60" t="s">
        <v>56</v>
      </c>
      <c r="T30" s="61">
        <v>50</v>
      </c>
      <c r="U30" s="88">
        <f>150*1.07</f>
        <v>160.5</v>
      </c>
      <c r="V30" s="5">
        <f t="shared" si="1"/>
        <v>8025</v>
      </c>
      <c r="W30" s="5">
        <f t="shared" ref="W30:Y49" si="2">V30*1.07</f>
        <v>8586.75</v>
      </c>
      <c r="X30" s="5">
        <f t="shared" si="2"/>
        <v>9187.8225000000002</v>
      </c>
      <c r="Y30" s="5">
        <f t="shared" si="2"/>
        <v>9830.9700750000011</v>
      </c>
      <c r="Z30" s="63" t="s">
        <v>41</v>
      </c>
      <c r="AA30" s="1" t="s">
        <v>42</v>
      </c>
      <c r="AB30" s="1" t="s">
        <v>43</v>
      </c>
      <c r="AC30" s="1" t="s">
        <v>57</v>
      </c>
      <c r="AD30" s="1" t="s">
        <v>59</v>
      </c>
      <c r="AE30" s="1" t="s">
        <v>58</v>
      </c>
      <c r="AF30" s="1">
        <v>0</v>
      </c>
      <c r="AG30" s="57"/>
    </row>
    <row r="31" spans="2:33" ht="29.25" customHeight="1" x14ac:dyDescent="0.2">
      <c r="B31" s="53" t="s">
        <v>487</v>
      </c>
      <c r="C31" s="1" t="s">
        <v>39</v>
      </c>
      <c r="D31" s="57"/>
      <c r="E31" s="57"/>
      <c r="F31" s="58" t="s">
        <v>47</v>
      </c>
      <c r="G31" s="1">
        <v>141</v>
      </c>
      <c r="H31" s="1" t="s">
        <v>48</v>
      </c>
      <c r="I31" s="1" t="s">
        <v>40</v>
      </c>
      <c r="J31" s="57" t="s">
        <v>168</v>
      </c>
      <c r="K31" s="1" t="s">
        <v>171</v>
      </c>
      <c r="L31" s="1" t="s">
        <v>169</v>
      </c>
      <c r="M31" s="1" t="s">
        <v>172</v>
      </c>
      <c r="N31" s="1" t="s">
        <v>170</v>
      </c>
      <c r="O31" s="1" t="s">
        <v>167</v>
      </c>
      <c r="P31" s="82" t="s">
        <v>170</v>
      </c>
      <c r="Q31" s="60" t="s">
        <v>46</v>
      </c>
      <c r="R31" s="57"/>
      <c r="S31" s="60" t="s">
        <v>56</v>
      </c>
      <c r="T31" s="61">
        <v>300</v>
      </c>
      <c r="U31" s="88">
        <v>200</v>
      </c>
      <c r="V31" s="5">
        <f t="shared" ref="V31:V72" si="3">T31*U31</f>
        <v>60000</v>
      </c>
      <c r="W31" s="5">
        <f t="shared" si="2"/>
        <v>64200.000000000007</v>
      </c>
      <c r="X31" s="5">
        <f t="shared" si="2"/>
        <v>68694.000000000015</v>
      </c>
      <c r="Y31" s="5">
        <f t="shared" si="2"/>
        <v>73502.580000000016</v>
      </c>
      <c r="Z31" s="63" t="s">
        <v>41</v>
      </c>
      <c r="AA31" s="1" t="s">
        <v>42</v>
      </c>
      <c r="AB31" s="1" t="s">
        <v>43</v>
      </c>
      <c r="AC31" s="1" t="s">
        <v>57</v>
      </c>
      <c r="AD31" s="1" t="s">
        <v>59</v>
      </c>
      <c r="AE31" s="1" t="s">
        <v>58</v>
      </c>
      <c r="AF31" s="1">
        <v>0</v>
      </c>
      <c r="AG31" s="57"/>
    </row>
    <row r="32" spans="2:33" ht="58.5" customHeight="1" x14ac:dyDescent="0.2">
      <c r="B32" s="41">
        <v>12</v>
      </c>
      <c r="C32" s="1" t="s">
        <v>39</v>
      </c>
      <c r="D32" s="57"/>
      <c r="E32" s="57"/>
      <c r="F32" s="58" t="s">
        <v>47</v>
      </c>
      <c r="G32" s="1">
        <v>141</v>
      </c>
      <c r="H32" s="1" t="s">
        <v>48</v>
      </c>
      <c r="I32" s="1" t="s">
        <v>40</v>
      </c>
      <c r="J32" s="57" t="s">
        <v>173</v>
      </c>
      <c r="K32" s="1" t="s">
        <v>176</v>
      </c>
      <c r="L32" s="1" t="s">
        <v>174</v>
      </c>
      <c r="M32" s="1" t="s">
        <v>177</v>
      </c>
      <c r="N32" s="1" t="s">
        <v>175</v>
      </c>
      <c r="O32" s="1" t="s">
        <v>179</v>
      </c>
      <c r="P32" s="82" t="s">
        <v>178</v>
      </c>
      <c r="Q32" s="60" t="s">
        <v>46</v>
      </c>
      <c r="R32" s="57"/>
      <c r="S32" s="60" t="s">
        <v>56</v>
      </c>
      <c r="T32" s="61">
        <v>50</v>
      </c>
      <c r="U32" s="88">
        <f>180*1.07</f>
        <v>192.60000000000002</v>
      </c>
      <c r="V32" s="5">
        <f t="shared" si="3"/>
        <v>9630.0000000000018</v>
      </c>
      <c r="W32" s="5">
        <f t="shared" si="2"/>
        <v>10304.100000000002</v>
      </c>
      <c r="X32" s="5">
        <f t="shared" si="2"/>
        <v>11025.387000000002</v>
      </c>
      <c r="Y32" s="5">
        <f t="shared" si="2"/>
        <v>11797.164090000004</v>
      </c>
      <c r="Z32" s="63" t="s">
        <v>41</v>
      </c>
      <c r="AA32" s="1" t="s">
        <v>42</v>
      </c>
      <c r="AB32" s="1" t="s">
        <v>43</v>
      </c>
      <c r="AC32" s="1" t="s">
        <v>57</v>
      </c>
      <c r="AD32" s="1" t="s">
        <v>59</v>
      </c>
      <c r="AE32" s="1" t="s">
        <v>58</v>
      </c>
      <c r="AF32" s="1">
        <v>0</v>
      </c>
      <c r="AG32" s="57"/>
    </row>
    <row r="33" spans="1:33" ht="89.25" customHeight="1" x14ac:dyDescent="0.2">
      <c r="B33" s="53" t="s">
        <v>488</v>
      </c>
      <c r="C33" s="1" t="s">
        <v>39</v>
      </c>
      <c r="D33" s="57"/>
      <c r="E33" s="57"/>
      <c r="F33" s="58" t="s">
        <v>47</v>
      </c>
      <c r="G33" s="1">
        <v>141</v>
      </c>
      <c r="H33" s="1" t="s">
        <v>48</v>
      </c>
      <c r="I33" s="1" t="s">
        <v>40</v>
      </c>
      <c r="J33" s="57" t="s">
        <v>180</v>
      </c>
      <c r="K33" s="1" t="s">
        <v>183</v>
      </c>
      <c r="L33" s="1" t="s">
        <v>181</v>
      </c>
      <c r="M33" s="1" t="s">
        <v>184</v>
      </c>
      <c r="N33" s="1" t="s">
        <v>182</v>
      </c>
      <c r="O33" s="1" t="s">
        <v>186</v>
      </c>
      <c r="P33" s="82" t="s">
        <v>185</v>
      </c>
      <c r="Q33" s="60" t="s">
        <v>46</v>
      </c>
      <c r="R33" s="57"/>
      <c r="S33" s="60" t="s">
        <v>56</v>
      </c>
      <c r="T33" s="61">
        <v>25</v>
      </c>
      <c r="U33" s="88">
        <f>420*1.07</f>
        <v>449.40000000000003</v>
      </c>
      <c r="V33" s="5">
        <f t="shared" si="3"/>
        <v>11235</v>
      </c>
      <c r="W33" s="5">
        <f t="shared" si="2"/>
        <v>12021.45</v>
      </c>
      <c r="X33" s="5">
        <f t="shared" si="2"/>
        <v>12862.951500000001</v>
      </c>
      <c r="Y33" s="5">
        <f t="shared" si="2"/>
        <v>13763.358105000001</v>
      </c>
      <c r="Z33" s="63" t="s">
        <v>41</v>
      </c>
      <c r="AA33" s="1" t="s">
        <v>42</v>
      </c>
      <c r="AB33" s="1" t="s">
        <v>43</v>
      </c>
      <c r="AC33" s="1" t="s">
        <v>57</v>
      </c>
      <c r="AD33" s="1" t="s">
        <v>59</v>
      </c>
      <c r="AE33" s="1" t="s">
        <v>58</v>
      </c>
      <c r="AF33" s="1">
        <v>0</v>
      </c>
      <c r="AG33" s="57"/>
    </row>
    <row r="34" spans="1:33" ht="81.75" customHeight="1" x14ac:dyDescent="0.2">
      <c r="B34" s="41">
        <v>13</v>
      </c>
      <c r="C34" s="1" t="s">
        <v>39</v>
      </c>
      <c r="D34" s="57"/>
      <c r="E34" s="57"/>
      <c r="F34" s="58" t="s">
        <v>47</v>
      </c>
      <c r="G34" s="1">
        <v>141</v>
      </c>
      <c r="H34" s="1" t="s">
        <v>48</v>
      </c>
      <c r="I34" s="1" t="s">
        <v>40</v>
      </c>
      <c r="J34" s="57" t="s">
        <v>187</v>
      </c>
      <c r="K34" s="1" t="s">
        <v>190</v>
      </c>
      <c r="L34" s="1" t="s">
        <v>188</v>
      </c>
      <c r="M34" s="1" t="s">
        <v>191</v>
      </c>
      <c r="N34" s="1" t="s">
        <v>189</v>
      </c>
      <c r="O34" s="1" t="s">
        <v>193</v>
      </c>
      <c r="P34" s="82" t="s">
        <v>192</v>
      </c>
      <c r="Q34" s="60" t="s">
        <v>46</v>
      </c>
      <c r="R34" s="57"/>
      <c r="S34" s="60" t="s">
        <v>56</v>
      </c>
      <c r="T34" s="61">
        <v>7000</v>
      </c>
      <c r="U34" s="88">
        <f>135*1.07</f>
        <v>144.45000000000002</v>
      </c>
      <c r="V34" s="5">
        <f t="shared" si="3"/>
        <v>1011150.0000000001</v>
      </c>
      <c r="W34" s="5">
        <f t="shared" si="2"/>
        <v>1081930.5000000002</v>
      </c>
      <c r="X34" s="5">
        <f t="shared" si="2"/>
        <v>1157665.6350000002</v>
      </c>
      <c r="Y34" s="5">
        <f t="shared" si="2"/>
        <v>1238702.2294500002</v>
      </c>
      <c r="Z34" s="63" t="s">
        <v>41</v>
      </c>
      <c r="AA34" s="1" t="s">
        <v>42</v>
      </c>
      <c r="AB34" s="1" t="s">
        <v>43</v>
      </c>
      <c r="AC34" s="1" t="s">
        <v>57</v>
      </c>
      <c r="AD34" s="1" t="s">
        <v>59</v>
      </c>
      <c r="AE34" s="1" t="s">
        <v>58</v>
      </c>
      <c r="AF34" s="1">
        <v>0</v>
      </c>
      <c r="AG34" s="57"/>
    </row>
    <row r="35" spans="1:33" ht="81.75" customHeight="1" x14ac:dyDescent="0.2">
      <c r="B35" s="53" t="s">
        <v>489</v>
      </c>
      <c r="C35" s="1" t="s">
        <v>39</v>
      </c>
      <c r="D35" s="57"/>
      <c r="E35" s="57"/>
      <c r="F35" s="58" t="s">
        <v>47</v>
      </c>
      <c r="G35" s="1">
        <v>141</v>
      </c>
      <c r="H35" s="1" t="s">
        <v>48</v>
      </c>
      <c r="I35" s="1" t="s">
        <v>40</v>
      </c>
      <c r="J35" s="57" t="s">
        <v>194</v>
      </c>
      <c r="K35" s="1" t="s">
        <v>196</v>
      </c>
      <c r="L35" s="1" t="s">
        <v>195</v>
      </c>
      <c r="M35" s="1" t="s">
        <v>197</v>
      </c>
      <c r="N35" s="1" t="s">
        <v>67</v>
      </c>
      <c r="O35" s="1" t="s">
        <v>199</v>
      </c>
      <c r="P35" s="82" t="s">
        <v>198</v>
      </c>
      <c r="Q35" s="60" t="s">
        <v>46</v>
      </c>
      <c r="R35" s="57"/>
      <c r="S35" s="60" t="s">
        <v>56</v>
      </c>
      <c r="T35" s="61">
        <v>400</v>
      </c>
      <c r="U35" s="88">
        <f>460*1.07</f>
        <v>492.20000000000005</v>
      </c>
      <c r="V35" s="5">
        <f t="shared" si="3"/>
        <v>196880.00000000003</v>
      </c>
      <c r="W35" s="5">
        <f t="shared" si="2"/>
        <v>210661.60000000003</v>
      </c>
      <c r="X35" s="5">
        <f t="shared" si="2"/>
        <v>225407.91200000004</v>
      </c>
      <c r="Y35" s="5">
        <f t="shared" si="2"/>
        <v>241186.46584000005</v>
      </c>
      <c r="Z35" s="63" t="s">
        <v>41</v>
      </c>
      <c r="AA35" s="1" t="s">
        <v>42</v>
      </c>
      <c r="AB35" s="1" t="s">
        <v>43</v>
      </c>
      <c r="AC35" s="1" t="s">
        <v>57</v>
      </c>
      <c r="AD35" s="1" t="s">
        <v>59</v>
      </c>
      <c r="AE35" s="1" t="s">
        <v>58</v>
      </c>
      <c r="AF35" s="1">
        <v>0</v>
      </c>
      <c r="AG35" s="57"/>
    </row>
    <row r="36" spans="1:33" ht="69" customHeight="1" x14ac:dyDescent="0.2">
      <c r="B36" s="41">
        <v>14</v>
      </c>
      <c r="C36" s="1" t="s">
        <v>39</v>
      </c>
      <c r="D36" s="57"/>
      <c r="E36" s="57"/>
      <c r="F36" s="58" t="s">
        <v>47</v>
      </c>
      <c r="G36" s="1">
        <v>141</v>
      </c>
      <c r="H36" s="1" t="s">
        <v>48</v>
      </c>
      <c r="I36" s="1" t="s">
        <v>40</v>
      </c>
      <c r="J36" s="57" t="s">
        <v>200</v>
      </c>
      <c r="K36" s="1" t="s">
        <v>202</v>
      </c>
      <c r="L36" s="1" t="s">
        <v>201</v>
      </c>
      <c r="M36" s="1" t="s">
        <v>203</v>
      </c>
      <c r="N36" s="1" t="s">
        <v>67</v>
      </c>
      <c r="O36" s="1" t="s">
        <v>205</v>
      </c>
      <c r="P36" s="82" t="s">
        <v>204</v>
      </c>
      <c r="Q36" s="60" t="s">
        <v>46</v>
      </c>
      <c r="R36" s="57"/>
      <c r="S36" s="60" t="s">
        <v>56</v>
      </c>
      <c r="T36" s="61">
        <v>400</v>
      </c>
      <c r="U36" s="88">
        <f>450*1.07</f>
        <v>481.5</v>
      </c>
      <c r="V36" s="5">
        <f t="shared" si="3"/>
        <v>192600</v>
      </c>
      <c r="W36" s="5">
        <f t="shared" si="2"/>
        <v>206082</v>
      </c>
      <c r="X36" s="5">
        <f t="shared" si="2"/>
        <v>220507.74000000002</v>
      </c>
      <c r="Y36" s="5">
        <f t="shared" si="2"/>
        <v>235943.28180000003</v>
      </c>
      <c r="Z36" s="63" t="s">
        <v>41</v>
      </c>
      <c r="AA36" s="1" t="s">
        <v>42</v>
      </c>
      <c r="AB36" s="1" t="s">
        <v>43</v>
      </c>
      <c r="AC36" s="1" t="s">
        <v>57</v>
      </c>
      <c r="AD36" s="1" t="s">
        <v>59</v>
      </c>
      <c r="AE36" s="1" t="s">
        <v>58</v>
      </c>
      <c r="AF36" s="1">
        <v>0</v>
      </c>
      <c r="AG36" s="57"/>
    </row>
    <row r="37" spans="1:33" ht="71.25" customHeight="1" x14ac:dyDescent="0.2">
      <c r="B37" s="53" t="s">
        <v>490</v>
      </c>
      <c r="C37" s="1" t="s">
        <v>39</v>
      </c>
      <c r="D37" s="66"/>
      <c r="E37" s="66"/>
      <c r="F37" s="58" t="s">
        <v>47</v>
      </c>
      <c r="G37" s="1">
        <v>141</v>
      </c>
      <c r="H37" s="1" t="s">
        <v>48</v>
      </c>
      <c r="I37" s="1" t="s">
        <v>40</v>
      </c>
      <c r="J37" s="57" t="s">
        <v>206</v>
      </c>
      <c r="K37" s="1" t="s">
        <v>209</v>
      </c>
      <c r="L37" s="1" t="s">
        <v>207</v>
      </c>
      <c r="M37" s="1" t="s">
        <v>210</v>
      </c>
      <c r="N37" s="1" t="s">
        <v>208</v>
      </c>
      <c r="O37" s="1" t="s">
        <v>212</v>
      </c>
      <c r="P37" s="82" t="s">
        <v>211</v>
      </c>
      <c r="Q37" s="60" t="s">
        <v>46</v>
      </c>
      <c r="R37" s="57"/>
      <c r="S37" s="60" t="s">
        <v>56</v>
      </c>
      <c r="T37" s="61">
        <v>2000</v>
      </c>
      <c r="U37" s="88">
        <v>150</v>
      </c>
      <c r="V37" s="5">
        <f t="shared" si="3"/>
        <v>300000</v>
      </c>
      <c r="W37" s="5">
        <f t="shared" si="2"/>
        <v>321000</v>
      </c>
      <c r="X37" s="5">
        <f t="shared" si="2"/>
        <v>343470</v>
      </c>
      <c r="Y37" s="5">
        <f t="shared" si="2"/>
        <v>367512.9</v>
      </c>
      <c r="Z37" s="63" t="s">
        <v>41</v>
      </c>
      <c r="AA37" s="1" t="s">
        <v>42</v>
      </c>
      <c r="AB37" s="1" t="s">
        <v>43</v>
      </c>
      <c r="AC37" s="1" t="s">
        <v>57</v>
      </c>
      <c r="AD37" s="1" t="s">
        <v>59</v>
      </c>
      <c r="AE37" s="1" t="s">
        <v>58</v>
      </c>
      <c r="AF37" s="1">
        <v>0</v>
      </c>
      <c r="AG37" s="57"/>
    </row>
    <row r="38" spans="1:33" ht="54.75" customHeight="1" x14ac:dyDescent="0.2">
      <c r="A38" s="57"/>
      <c r="B38" s="41">
        <v>15</v>
      </c>
      <c r="C38" s="1" t="s">
        <v>39</v>
      </c>
      <c r="D38" s="57"/>
      <c r="E38" s="57"/>
      <c r="F38" s="58" t="s">
        <v>47</v>
      </c>
      <c r="G38" s="1">
        <v>141</v>
      </c>
      <c r="H38" s="1" t="s">
        <v>48</v>
      </c>
      <c r="I38" s="1" t="s">
        <v>40</v>
      </c>
      <c r="J38" s="57" t="s">
        <v>213</v>
      </c>
      <c r="K38" s="1" t="s">
        <v>216</v>
      </c>
      <c r="L38" s="1" t="s">
        <v>214</v>
      </c>
      <c r="M38" s="1" t="s">
        <v>217</v>
      </c>
      <c r="N38" s="1" t="s">
        <v>215</v>
      </c>
      <c r="O38" s="1" t="s">
        <v>219</v>
      </c>
      <c r="P38" s="82" t="s">
        <v>218</v>
      </c>
      <c r="Q38" s="60" t="s">
        <v>46</v>
      </c>
      <c r="R38" s="57"/>
      <c r="S38" s="60" t="s">
        <v>56</v>
      </c>
      <c r="T38" s="67">
        <v>1000</v>
      </c>
      <c r="U38" s="88">
        <v>150</v>
      </c>
      <c r="V38" s="5">
        <f t="shared" si="3"/>
        <v>150000</v>
      </c>
      <c r="W38" s="5">
        <f t="shared" si="2"/>
        <v>160500</v>
      </c>
      <c r="X38" s="5">
        <f t="shared" si="2"/>
        <v>171735</v>
      </c>
      <c r="Y38" s="5">
        <f t="shared" si="2"/>
        <v>183756.45</v>
      </c>
      <c r="Z38" s="63" t="s">
        <v>41</v>
      </c>
      <c r="AA38" s="1" t="s">
        <v>42</v>
      </c>
      <c r="AB38" s="1" t="s">
        <v>43</v>
      </c>
      <c r="AC38" s="1" t="s">
        <v>57</v>
      </c>
      <c r="AD38" s="1" t="s">
        <v>59</v>
      </c>
      <c r="AE38" s="1" t="s">
        <v>58</v>
      </c>
      <c r="AF38" s="1">
        <v>0</v>
      </c>
      <c r="AG38" s="57"/>
    </row>
    <row r="39" spans="1:33" ht="140.25" x14ac:dyDescent="0.2">
      <c r="B39" s="53" t="s">
        <v>491</v>
      </c>
      <c r="C39" s="1" t="s">
        <v>39</v>
      </c>
      <c r="D39" s="57"/>
      <c r="E39" s="57"/>
      <c r="F39" s="58" t="s">
        <v>47</v>
      </c>
      <c r="G39" s="1">
        <v>141</v>
      </c>
      <c r="H39" s="1" t="s">
        <v>48</v>
      </c>
      <c r="I39" s="1" t="s">
        <v>40</v>
      </c>
      <c r="J39" s="57" t="s">
        <v>220</v>
      </c>
      <c r="K39" s="1" t="s">
        <v>223</v>
      </c>
      <c r="L39" s="1" t="s">
        <v>221</v>
      </c>
      <c r="M39" s="1" t="s">
        <v>224</v>
      </c>
      <c r="N39" s="1" t="s">
        <v>222</v>
      </c>
      <c r="O39" s="1" t="s">
        <v>226</v>
      </c>
      <c r="P39" s="82" t="s">
        <v>225</v>
      </c>
      <c r="Q39" s="60" t="s">
        <v>46</v>
      </c>
      <c r="R39" s="57"/>
      <c r="S39" s="60" t="s">
        <v>56</v>
      </c>
      <c r="T39" s="67">
        <v>1500</v>
      </c>
      <c r="U39" s="88">
        <f>120*1.07</f>
        <v>128.4</v>
      </c>
      <c r="V39" s="5">
        <f t="shared" si="3"/>
        <v>192600</v>
      </c>
      <c r="W39" s="5">
        <f t="shared" si="2"/>
        <v>206082</v>
      </c>
      <c r="X39" s="5">
        <f t="shared" si="2"/>
        <v>220507.74000000002</v>
      </c>
      <c r="Y39" s="5">
        <f t="shared" si="2"/>
        <v>235943.28180000003</v>
      </c>
      <c r="Z39" s="63" t="s">
        <v>41</v>
      </c>
      <c r="AA39" s="1" t="s">
        <v>42</v>
      </c>
      <c r="AB39" s="1" t="s">
        <v>43</v>
      </c>
      <c r="AC39" s="1" t="s">
        <v>57</v>
      </c>
      <c r="AD39" s="1" t="s">
        <v>59</v>
      </c>
      <c r="AE39" s="1" t="s">
        <v>58</v>
      </c>
      <c r="AF39" s="1">
        <v>0</v>
      </c>
      <c r="AG39" s="57"/>
    </row>
    <row r="40" spans="1:33" ht="61.5" customHeight="1" x14ac:dyDescent="0.2">
      <c r="B40" s="41">
        <v>16</v>
      </c>
      <c r="C40" s="1" t="s">
        <v>39</v>
      </c>
      <c r="D40" s="57"/>
      <c r="E40" s="57"/>
      <c r="F40" s="58" t="s">
        <v>47</v>
      </c>
      <c r="G40" s="1">
        <v>141</v>
      </c>
      <c r="H40" s="1" t="s">
        <v>48</v>
      </c>
      <c r="I40" s="1" t="s">
        <v>40</v>
      </c>
      <c r="J40" s="57" t="s">
        <v>227</v>
      </c>
      <c r="K40" s="1" t="s">
        <v>230</v>
      </c>
      <c r="L40" s="1" t="s">
        <v>228</v>
      </c>
      <c r="M40" s="1" t="s">
        <v>231</v>
      </c>
      <c r="N40" s="1" t="s">
        <v>229</v>
      </c>
      <c r="O40" s="1" t="s">
        <v>233</v>
      </c>
      <c r="P40" s="82" t="s">
        <v>232</v>
      </c>
      <c r="Q40" s="60" t="s">
        <v>46</v>
      </c>
      <c r="R40" s="57"/>
      <c r="S40" s="60" t="s">
        <v>56</v>
      </c>
      <c r="T40" s="67">
        <v>1500</v>
      </c>
      <c r="U40" s="88">
        <f>130*1.07</f>
        <v>139.1</v>
      </c>
      <c r="V40" s="5">
        <f t="shared" si="3"/>
        <v>208650</v>
      </c>
      <c r="W40" s="5">
        <f t="shared" si="2"/>
        <v>223255.5</v>
      </c>
      <c r="X40" s="5">
        <f t="shared" si="2"/>
        <v>238883.38500000001</v>
      </c>
      <c r="Y40" s="5">
        <f t="shared" si="2"/>
        <v>255605.22195000004</v>
      </c>
      <c r="Z40" s="63" t="s">
        <v>41</v>
      </c>
      <c r="AA40" s="1" t="s">
        <v>42</v>
      </c>
      <c r="AB40" s="1" t="s">
        <v>43</v>
      </c>
      <c r="AC40" s="1" t="s">
        <v>57</v>
      </c>
      <c r="AD40" s="1" t="s">
        <v>59</v>
      </c>
      <c r="AE40" s="1" t="s">
        <v>58</v>
      </c>
      <c r="AF40" s="1">
        <v>0</v>
      </c>
      <c r="AG40" s="57"/>
    </row>
    <row r="41" spans="1:33" ht="67.5" customHeight="1" x14ac:dyDescent="0.2">
      <c r="B41" s="53" t="s">
        <v>492</v>
      </c>
      <c r="C41" s="1" t="s">
        <v>39</v>
      </c>
      <c r="D41" s="66"/>
      <c r="E41" s="66"/>
      <c r="F41" s="58" t="s">
        <v>47</v>
      </c>
      <c r="G41" s="1">
        <v>141</v>
      </c>
      <c r="H41" s="1" t="s">
        <v>48</v>
      </c>
      <c r="I41" s="1" t="s">
        <v>40</v>
      </c>
      <c r="J41" s="57" t="s">
        <v>234</v>
      </c>
      <c r="K41" s="1" t="s">
        <v>237</v>
      </c>
      <c r="L41" s="1" t="s">
        <v>235</v>
      </c>
      <c r="M41" s="1" t="s">
        <v>238</v>
      </c>
      <c r="N41" s="1" t="s">
        <v>236</v>
      </c>
      <c r="O41" s="1" t="s">
        <v>251</v>
      </c>
      <c r="P41" s="82" t="s">
        <v>239</v>
      </c>
      <c r="Q41" s="60" t="s">
        <v>46</v>
      </c>
      <c r="R41" s="57"/>
      <c r="S41" s="60" t="s">
        <v>56</v>
      </c>
      <c r="T41" s="67">
        <v>50</v>
      </c>
      <c r="U41" s="88">
        <f>1200*1.07</f>
        <v>1284</v>
      </c>
      <c r="V41" s="5">
        <f t="shared" si="3"/>
        <v>64200</v>
      </c>
      <c r="W41" s="5">
        <f t="shared" si="2"/>
        <v>68694</v>
      </c>
      <c r="X41" s="5">
        <f t="shared" si="2"/>
        <v>73502.58</v>
      </c>
      <c r="Y41" s="5">
        <f t="shared" si="2"/>
        <v>78647.760600000009</v>
      </c>
      <c r="Z41" s="63" t="s">
        <v>41</v>
      </c>
      <c r="AA41" s="1" t="s">
        <v>42</v>
      </c>
      <c r="AB41" s="1" t="s">
        <v>43</v>
      </c>
      <c r="AC41" s="1" t="s">
        <v>57</v>
      </c>
      <c r="AD41" s="1" t="s">
        <v>59</v>
      </c>
      <c r="AE41" s="1" t="s">
        <v>58</v>
      </c>
      <c r="AF41" s="1">
        <v>0</v>
      </c>
      <c r="AG41" s="57"/>
    </row>
    <row r="42" spans="1:33" ht="69.75" customHeight="1" x14ac:dyDescent="0.2">
      <c r="A42" s="57"/>
      <c r="B42" s="41">
        <v>17</v>
      </c>
      <c r="C42" s="1" t="s">
        <v>39</v>
      </c>
      <c r="D42" s="57"/>
      <c r="E42" s="57"/>
      <c r="F42" s="58" t="s">
        <v>47</v>
      </c>
      <c r="G42" s="1">
        <v>141</v>
      </c>
      <c r="H42" s="1" t="s">
        <v>48</v>
      </c>
      <c r="I42" s="1" t="s">
        <v>40</v>
      </c>
      <c r="J42" s="57" t="s">
        <v>240</v>
      </c>
      <c r="K42" s="1" t="s">
        <v>243</v>
      </c>
      <c r="L42" s="1" t="s">
        <v>241</v>
      </c>
      <c r="M42" s="1" t="s">
        <v>244</v>
      </c>
      <c r="N42" s="1" t="s">
        <v>242</v>
      </c>
      <c r="O42" s="1" t="s">
        <v>252</v>
      </c>
      <c r="P42" s="82" t="s">
        <v>245</v>
      </c>
      <c r="Q42" s="60" t="s">
        <v>46</v>
      </c>
      <c r="R42" s="57"/>
      <c r="S42" s="60" t="s">
        <v>56</v>
      </c>
      <c r="T42" s="61">
        <v>200</v>
      </c>
      <c r="U42" s="88">
        <f>480*1.07</f>
        <v>513.6</v>
      </c>
      <c r="V42" s="5">
        <f t="shared" si="3"/>
        <v>102720</v>
      </c>
      <c r="W42" s="5">
        <f t="shared" si="2"/>
        <v>109910.40000000001</v>
      </c>
      <c r="X42" s="5">
        <f t="shared" si="2"/>
        <v>117604.12800000001</v>
      </c>
      <c r="Y42" s="5">
        <f t="shared" si="2"/>
        <v>125836.41696000002</v>
      </c>
      <c r="Z42" s="63" t="s">
        <v>41</v>
      </c>
      <c r="AA42" s="1" t="s">
        <v>42</v>
      </c>
      <c r="AB42" s="1" t="s">
        <v>43</v>
      </c>
      <c r="AC42" s="1" t="s">
        <v>57</v>
      </c>
      <c r="AD42" s="1" t="s">
        <v>59</v>
      </c>
      <c r="AE42" s="1" t="s">
        <v>58</v>
      </c>
      <c r="AF42" s="1">
        <v>0</v>
      </c>
      <c r="AG42" s="57"/>
    </row>
    <row r="43" spans="1:33" ht="57.75" customHeight="1" x14ac:dyDescent="0.2">
      <c r="B43" s="53" t="s">
        <v>493</v>
      </c>
      <c r="C43" s="1" t="s">
        <v>39</v>
      </c>
      <c r="D43" s="57"/>
      <c r="E43" s="57"/>
      <c r="F43" s="58" t="s">
        <v>47</v>
      </c>
      <c r="G43" s="1">
        <v>141</v>
      </c>
      <c r="H43" s="1" t="s">
        <v>48</v>
      </c>
      <c r="I43" s="1" t="s">
        <v>40</v>
      </c>
      <c r="J43" s="57" t="s">
        <v>246</v>
      </c>
      <c r="K43" s="1" t="s">
        <v>249</v>
      </c>
      <c r="L43" s="1" t="s">
        <v>247</v>
      </c>
      <c r="M43" s="1" t="s">
        <v>250</v>
      </c>
      <c r="N43" s="1" t="s">
        <v>248</v>
      </c>
      <c r="O43" s="1" t="s">
        <v>254</v>
      </c>
      <c r="P43" s="82" t="s">
        <v>253</v>
      </c>
      <c r="Q43" s="60" t="s">
        <v>46</v>
      </c>
      <c r="R43" s="57"/>
      <c r="S43" s="60" t="s">
        <v>56</v>
      </c>
      <c r="T43" s="61">
        <v>2000</v>
      </c>
      <c r="U43" s="88">
        <f>500*1.07</f>
        <v>535</v>
      </c>
      <c r="V43" s="5">
        <f t="shared" si="3"/>
        <v>1070000</v>
      </c>
      <c r="W43" s="5">
        <f t="shared" si="2"/>
        <v>1144900</v>
      </c>
      <c r="X43" s="5">
        <f t="shared" si="2"/>
        <v>1225043</v>
      </c>
      <c r="Y43" s="5">
        <f t="shared" si="2"/>
        <v>1310796.01</v>
      </c>
      <c r="Z43" s="63" t="s">
        <v>41</v>
      </c>
      <c r="AA43" s="1" t="s">
        <v>42</v>
      </c>
      <c r="AB43" s="1" t="s">
        <v>43</v>
      </c>
      <c r="AC43" s="1" t="s">
        <v>57</v>
      </c>
      <c r="AD43" s="1" t="s">
        <v>59</v>
      </c>
      <c r="AE43" s="1" t="s">
        <v>58</v>
      </c>
      <c r="AF43" s="1">
        <v>0</v>
      </c>
      <c r="AG43" s="57"/>
    </row>
    <row r="44" spans="1:33" ht="57.75" customHeight="1" x14ac:dyDescent="0.2">
      <c r="B44" s="41">
        <v>18</v>
      </c>
      <c r="C44" s="1" t="s">
        <v>39</v>
      </c>
      <c r="D44" s="57"/>
      <c r="E44" s="57"/>
      <c r="F44" s="58" t="s">
        <v>47</v>
      </c>
      <c r="G44" s="1">
        <v>141</v>
      </c>
      <c r="H44" s="1" t="s">
        <v>48</v>
      </c>
      <c r="I44" s="1" t="s">
        <v>40</v>
      </c>
      <c r="J44" s="57" t="s">
        <v>255</v>
      </c>
      <c r="K44" s="1" t="s">
        <v>256</v>
      </c>
      <c r="L44" s="1" t="s">
        <v>256</v>
      </c>
      <c r="M44" s="1" t="s">
        <v>257</v>
      </c>
      <c r="N44" s="1" t="s">
        <v>67</v>
      </c>
      <c r="O44" s="1" t="s">
        <v>257</v>
      </c>
      <c r="P44" s="82" t="s">
        <v>264</v>
      </c>
      <c r="Q44" s="60" t="s">
        <v>46</v>
      </c>
      <c r="R44" s="57"/>
      <c r="S44" s="60" t="s">
        <v>56</v>
      </c>
      <c r="T44" s="61">
        <v>1000</v>
      </c>
      <c r="U44" s="88">
        <f>550*1.07</f>
        <v>588.5</v>
      </c>
      <c r="V44" s="5">
        <f t="shared" si="3"/>
        <v>588500</v>
      </c>
      <c r="W44" s="5">
        <f t="shared" si="2"/>
        <v>629695</v>
      </c>
      <c r="X44" s="5">
        <f t="shared" si="2"/>
        <v>673773.65</v>
      </c>
      <c r="Y44" s="5">
        <f t="shared" si="2"/>
        <v>720937.80550000002</v>
      </c>
      <c r="Z44" s="63" t="s">
        <v>41</v>
      </c>
      <c r="AA44" s="1" t="s">
        <v>42</v>
      </c>
      <c r="AB44" s="1" t="s">
        <v>43</v>
      </c>
      <c r="AC44" s="1" t="s">
        <v>57</v>
      </c>
      <c r="AD44" s="1" t="s">
        <v>59</v>
      </c>
      <c r="AE44" s="1" t="s">
        <v>58</v>
      </c>
      <c r="AF44" s="1">
        <v>0</v>
      </c>
      <c r="AG44" s="57"/>
    </row>
    <row r="45" spans="1:33" ht="57.75" customHeight="1" x14ac:dyDescent="0.2">
      <c r="B45" s="53" t="s">
        <v>494</v>
      </c>
      <c r="C45" s="1" t="s">
        <v>39</v>
      </c>
      <c r="D45" s="57"/>
      <c r="E45" s="57"/>
      <c r="F45" s="58" t="s">
        <v>47</v>
      </c>
      <c r="G45" s="1">
        <v>141</v>
      </c>
      <c r="H45" s="1" t="s">
        <v>48</v>
      </c>
      <c r="I45" s="1" t="s">
        <v>40</v>
      </c>
      <c r="J45" s="57" t="s">
        <v>258</v>
      </c>
      <c r="K45" s="1" t="s">
        <v>261</v>
      </c>
      <c r="L45" s="1" t="s">
        <v>259</v>
      </c>
      <c r="M45" s="1" t="s">
        <v>262</v>
      </c>
      <c r="N45" s="1" t="s">
        <v>260</v>
      </c>
      <c r="O45" s="1" t="s">
        <v>265</v>
      </c>
      <c r="P45" s="82" t="s">
        <v>263</v>
      </c>
      <c r="Q45" s="60" t="s">
        <v>46</v>
      </c>
      <c r="R45" s="57"/>
      <c r="S45" s="60" t="s">
        <v>56</v>
      </c>
      <c r="T45" s="61">
        <v>2500</v>
      </c>
      <c r="U45" s="88">
        <f>370*1.07</f>
        <v>395.90000000000003</v>
      </c>
      <c r="V45" s="5">
        <f t="shared" si="3"/>
        <v>989750.00000000012</v>
      </c>
      <c r="W45" s="5">
        <f t="shared" si="2"/>
        <v>1059032.5000000002</v>
      </c>
      <c r="X45" s="5">
        <f t="shared" si="2"/>
        <v>1133164.7750000004</v>
      </c>
      <c r="Y45" s="5">
        <f t="shared" si="2"/>
        <v>1212486.3092500004</v>
      </c>
      <c r="Z45" s="63" t="s">
        <v>41</v>
      </c>
      <c r="AA45" s="1" t="s">
        <v>42</v>
      </c>
      <c r="AB45" s="1" t="s">
        <v>43</v>
      </c>
      <c r="AC45" s="1" t="s">
        <v>57</v>
      </c>
      <c r="AD45" s="1" t="s">
        <v>59</v>
      </c>
      <c r="AE45" s="1" t="s">
        <v>58</v>
      </c>
      <c r="AF45" s="1">
        <v>0</v>
      </c>
      <c r="AG45" s="57"/>
    </row>
    <row r="46" spans="1:33" ht="57.75" customHeight="1" x14ac:dyDescent="0.2">
      <c r="B46" s="41">
        <v>19</v>
      </c>
      <c r="C46" s="1" t="s">
        <v>39</v>
      </c>
      <c r="D46" s="57"/>
      <c r="E46" s="57"/>
      <c r="F46" s="58" t="s">
        <v>47</v>
      </c>
      <c r="G46" s="1">
        <v>141</v>
      </c>
      <c r="H46" s="1" t="s">
        <v>48</v>
      </c>
      <c r="I46" s="1" t="s">
        <v>40</v>
      </c>
      <c r="J46" s="57" t="s">
        <v>266</v>
      </c>
      <c r="K46" s="1" t="s">
        <v>267</v>
      </c>
      <c r="L46" s="1" t="s">
        <v>267</v>
      </c>
      <c r="M46" s="1" t="s">
        <v>268</v>
      </c>
      <c r="N46" s="1" t="s">
        <v>67</v>
      </c>
      <c r="O46" s="1" t="s">
        <v>270</v>
      </c>
      <c r="P46" s="82" t="s">
        <v>269</v>
      </c>
      <c r="Q46" s="60" t="s">
        <v>46</v>
      </c>
      <c r="R46" s="57"/>
      <c r="S46" s="60" t="s">
        <v>56</v>
      </c>
      <c r="T46" s="61">
        <v>1000</v>
      </c>
      <c r="U46" s="88">
        <f>650*1.07</f>
        <v>695.5</v>
      </c>
      <c r="V46" s="5">
        <f t="shared" si="3"/>
        <v>695500</v>
      </c>
      <c r="W46" s="5">
        <f t="shared" si="2"/>
        <v>744185</v>
      </c>
      <c r="X46" s="5">
        <f t="shared" si="2"/>
        <v>796277.95000000007</v>
      </c>
      <c r="Y46" s="5">
        <f t="shared" si="2"/>
        <v>852017.40650000016</v>
      </c>
      <c r="Z46" s="63" t="s">
        <v>41</v>
      </c>
      <c r="AA46" s="1" t="s">
        <v>42</v>
      </c>
      <c r="AB46" s="1" t="s">
        <v>43</v>
      </c>
      <c r="AC46" s="1" t="s">
        <v>57</v>
      </c>
      <c r="AD46" s="1" t="s">
        <v>59</v>
      </c>
      <c r="AE46" s="1" t="s">
        <v>58</v>
      </c>
      <c r="AF46" s="1">
        <v>0</v>
      </c>
      <c r="AG46" s="57"/>
    </row>
    <row r="47" spans="1:33" ht="57.75" customHeight="1" x14ac:dyDescent="0.2">
      <c r="B47" s="53" t="s">
        <v>495</v>
      </c>
      <c r="C47" s="1" t="s">
        <v>39</v>
      </c>
      <c r="D47" s="57"/>
      <c r="E47" s="57"/>
      <c r="F47" s="58" t="s">
        <v>47</v>
      </c>
      <c r="G47" s="1">
        <v>141</v>
      </c>
      <c r="H47" s="1" t="s">
        <v>48</v>
      </c>
      <c r="I47" s="1" t="s">
        <v>40</v>
      </c>
      <c r="J47" s="57" t="s">
        <v>271</v>
      </c>
      <c r="K47" s="1" t="s">
        <v>274</v>
      </c>
      <c r="L47" s="1" t="s">
        <v>272</v>
      </c>
      <c r="M47" s="1" t="s">
        <v>275</v>
      </c>
      <c r="N47" s="1" t="s">
        <v>273</v>
      </c>
      <c r="O47" s="1" t="s">
        <v>277</v>
      </c>
      <c r="P47" s="82" t="s">
        <v>276</v>
      </c>
      <c r="Q47" s="60" t="s">
        <v>46</v>
      </c>
      <c r="R47" s="57"/>
      <c r="S47" s="60" t="s">
        <v>56</v>
      </c>
      <c r="T47" s="61">
        <v>400</v>
      </c>
      <c r="U47" s="88">
        <f>395*1.07</f>
        <v>422.65000000000003</v>
      </c>
      <c r="V47" s="5">
        <f t="shared" si="3"/>
        <v>169060</v>
      </c>
      <c r="W47" s="5">
        <f t="shared" si="2"/>
        <v>180894.2</v>
      </c>
      <c r="X47" s="5">
        <f t="shared" si="2"/>
        <v>193556.79400000002</v>
      </c>
      <c r="Y47" s="5">
        <f t="shared" si="2"/>
        <v>207105.76958000005</v>
      </c>
      <c r="Z47" s="63" t="s">
        <v>41</v>
      </c>
      <c r="AA47" s="1" t="s">
        <v>42</v>
      </c>
      <c r="AB47" s="1" t="s">
        <v>43</v>
      </c>
      <c r="AC47" s="1" t="s">
        <v>57</v>
      </c>
      <c r="AD47" s="1" t="s">
        <v>59</v>
      </c>
      <c r="AE47" s="1" t="s">
        <v>58</v>
      </c>
      <c r="AF47" s="1">
        <v>0</v>
      </c>
      <c r="AG47" s="57"/>
    </row>
    <row r="48" spans="1:33" ht="57.75" customHeight="1" x14ac:dyDescent="0.2">
      <c r="B48" s="41">
        <v>20</v>
      </c>
      <c r="C48" s="1" t="s">
        <v>39</v>
      </c>
      <c r="D48" s="57"/>
      <c r="E48" s="57"/>
      <c r="F48" s="58" t="s">
        <v>47</v>
      </c>
      <c r="G48" s="1">
        <v>141</v>
      </c>
      <c r="H48" s="1" t="s">
        <v>48</v>
      </c>
      <c r="I48" s="1" t="s">
        <v>40</v>
      </c>
      <c r="J48" s="1" t="s">
        <v>278</v>
      </c>
      <c r="K48" s="3" t="s">
        <v>281</v>
      </c>
      <c r="L48" s="3" t="s">
        <v>279</v>
      </c>
      <c r="M48" s="3" t="s">
        <v>282</v>
      </c>
      <c r="N48" s="3" t="s">
        <v>280</v>
      </c>
      <c r="O48" s="3" t="s">
        <v>283</v>
      </c>
      <c r="P48" s="82" t="s">
        <v>280</v>
      </c>
      <c r="Q48" s="60" t="s">
        <v>46</v>
      </c>
      <c r="R48" s="57"/>
      <c r="S48" s="60" t="s">
        <v>56</v>
      </c>
      <c r="T48" s="61">
        <v>600</v>
      </c>
      <c r="U48" s="88">
        <f>350*1.07</f>
        <v>374.5</v>
      </c>
      <c r="V48" s="5">
        <f t="shared" si="3"/>
        <v>224700</v>
      </c>
      <c r="W48" s="5">
        <f t="shared" si="2"/>
        <v>240429</v>
      </c>
      <c r="X48" s="5">
        <f t="shared" si="2"/>
        <v>257259.03000000003</v>
      </c>
      <c r="Y48" s="5">
        <f t="shared" si="2"/>
        <v>275267.16210000007</v>
      </c>
      <c r="Z48" s="63" t="s">
        <v>41</v>
      </c>
      <c r="AA48" s="1" t="s">
        <v>42</v>
      </c>
      <c r="AB48" s="1" t="s">
        <v>43</v>
      </c>
      <c r="AC48" s="1" t="s">
        <v>57</v>
      </c>
      <c r="AD48" s="1" t="s">
        <v>59</v>
      </c>
      <c r="AE48" s="1" t="s">
        <v>58</v>
      </c>
      <c r="AF48" s="1">
        <v>0</v>
      </c>
      <c r="AG48" s="57"/>
    </row>
    <row r="49" spans="1:33" ht="57.75" customHeight="1" x14ac:dyDescent="0.2">
      <c r="B49" s="53" t="s">
        <v>496</v>
      </c>
      <c r="C49" s="1" t="s">
        <v>39</v>
      </c>
      <c r="D49" s="66"/>
      <c r="E49" s="66"/>
      <c r="F49" s="58" t="s">
        <v>47</v>
      </c>
      <c r="G49" s="1">
        <v>141</v>
      </c>
      <c r="H49" s="1" t="s">
        <v>48</v>
      </c>
      <c r="I49" s="1" t="s">
        <v>40</v>
      </c>
      <c r="J49" s="1" t="s">
        <v>284</v>
      </c>
      <c r="K49" s="3" t="s">
        <v>287</v>
      </c>
      <c r="L49" s="3" t="s">
        <v>285</v>
      </c>
      <c r="M49" s="3" t="s">
        <v>288</v>
      </c>
      <c r="N49" s="3" t="s">
        <v>286</v>
      </c>
      <c r="O49" s="3" t="s">
        <v>289</v>
      </c>
      <c r="P49" s="82" t="s">
        <v>526</v>
      </c>
      <c r="Q49" s="60" t="s">
        <v>46</v>
      </c>
      <c r="R49" s="57"/>
      <c r="S49" s="60" t="s">
        <v>56</v>
      </c>
      <c r="T49" s="61">
        <v>400</v>
      </c>
      <c r="U49" s="88">
        <v>190</v>
      </c>
      <c r="V49" s="5">
        <f t="shared" si="3"/>
        <v>76000</v>
      </c>
      <c r="W49" s="5">
        <f t="shared" si="2"/>
        <v>81320</v>
      </c>
      <c r="X49" s="5">
        <f t="shared" si="2"/>
        <v>87012.400000000009</v>
      </c>
      <c r="Y49" s="5">
        <f t="shared" si="2"/>
        <v>93103.268000000011</v>
      </c>
      <c r="Z49" s="63" t="s">
        <v>41</v>
      </c>
      <c r="AA49" s="1" t="s">
        <v>42</v>
      </c>
      <c r="AB49" s="1" t="s">
        <v>43</v>
      </c>
      <c r="AC49" s="1" t="s">
        <v>57</v>
      </c>
      <c r="AD49" s="1" t="s">
        <v>59</v>
      </c>
      <c r="AE49" s="1" t="s">
        <v>58</v>
      </c>
      <c r="AF49" s="1">
        <v>0</v>
      </c>
      <c r="AG49" s="57"/>
    </row>
    <row r="50" spans="1:33" ht="57.75" customHeight="1" x14ac:dyDescent="0.2">
      <c r="A50" s="57"/>
      <c r="B50" s="41">
        <v>21</v>
      </c>
      <c r="C50" s="1" t="s">
        <v>39</v>
      </c>
      <c r="D50" s="57"/>
      <c r="E50" s="57"/>
      <c r="F50" s="58" t="s">
        <v>47</v>
      </c>
      <c r="G50" s="1">
        <v>141</v>
      </c>
      <c r="H50" s="1" t="s">
        <v>48</v>
      </c>
      <c r="I50" s="1" t="s">
        <v>40</v>
      </c>
      <c r="J50" s="1" t="s">
        <v>290</v>
      </c>
      <c r="K50" s="3" t="s">
        <v>293</v>
      </c>
      <c r="L50" s="3" t="s">
        <v>291</v>
      </c>
      <c r="M50" s="3" t="s">
        <v>294</v>
      </c>
      <c r="N50" s="3" t="s">
        <v>292</v>
      </c>
      <c r="O50" s="3" t="s">
        <v>296</v>
      </c>
      <c r="P50" s="82" t="s">
        <v>295</v>
      </c>
      <c r="Q50" s="60" t="s">
        <v>46</v>
      </c>
      <c r="R50" s="57"/>
      <c r="S50" s="60" t="s">
        <v>56</v>
      </c>
      <c r="T50" s="61">
        <v>200</v>
      </c>
      <c r="U50" s="88">
        <f>1350*1.07</f>
        <v>1444.5</v>
      </c>
      <c r="V50" s="5">
        <f t="shared" si="3"/>
        <v>288900</v>
      </c>
      <c r="W50" s="5">
        <f t="shared" ref="W50:Y63" si="4">V50*1.07</f>
        <v>309123</v>
      </c>
      <c r="X50" s="5">
        <f t="shared" si="4"/>
        <v>330761.61000000004</v>
      </c>
      <c r="Y50" s="5">
        <f t="shared" si="4"/>
        <v>353914.92270000005</v>
      </c>
      <c r="Z50" s="63" t="s">
        <v>41</v>
      </c>
      <c r="AA50" s="1" t="s">
        <v>42</v>
      </c>
      <c r="AB50" s="1" t="s">
        <v>43</v>
      </c>
      <c r="AC50" s="1" t="s">
        <v>57</v>
      </c>
      <c r="AD50" s="1" t="s">
        <v>59</v>
      </c>
      <c r="AE50" s="1" t="s">
        <v>58</v>
      </c>
      <c r="AF50" s="1">
        <v>0</v>
      </c>
      <c r="AG50" s="57"/>
    </row>
    <row r="51" spans="1:33" ht="57.75" customHeight="1" x14ac:dyDescent="0.2">
      <c r="A51" s="57"/>
      <c r="B51" s="53" t="s">
        <v>497</v>
      </c>
      <c r="C51" s="1" t="s">
        <v>39</v>
      </c>
      <c r="D51" s="57"/>
      <c r="E51" s="57"/>
      <c r="F51" s="58" t="s">
        <v>47</v>
      </c>
      <c r="G51" s="1">
        <v>141</v>
      </c>
      <c r="H51" s="1" t="s">
        <v>48</v>
      </c>
      <c r="I51" s="1" t="s">
        <v>40</v>
      </c>
      <c r="J51" s="1" t="s">
        <v>298</v>
      </c>
      <c r="K51" s="3" t="s">
        <v>300</v>
      </c>
      <c r="L51" s="3" t="s">
        <v>297</v>
      </c>
      <c r="M51" s="3" t="s">
        <v>301</v>
      </c>
      <c r="N51" s="3" t="s">
        <v>299</v>
      </c>
      <c r="O51" s="3" t="s">
        <v>303</v>
      </c>
      <c r="P51" s="82" t="s">
        <v>302</v>
      </c>
      <c r="Q51" s="60" t="s">
        <v>46</v>
      </c>
      <c r="R51" s="57"/>
      <c r="S51" s="60" t="s">
        <v>56</v>
      </c>
      <c r="T51" s="61">
        <v>400</v>
      </c>
      <c r="U51" s="88">
        <f>480*1.07</f>
        <v>513.6</v>
      </c>
      <c r="V51" s="5">
        <f t="shared" si="3"/>
        <v>205440</v>
      </c>
      <c r="W51" s="5">
        <f t="shared" si="4"/>
        <v>219820.80000000002</v>
      </c>
      <c r="X51" s="5">
        <f t="shared" si="4"/>
        <v>235208.25600000002</v>
      </c>
      <c r="Y51" s="5">
        <f t="shared" si="4"/>
        <v>251672.83392000003</v>
      </c>
      <c r="Z51" s="63" t="s">
        <v>41</v>
      </c>
      <c r="AA51" s="1" t="s">
        <v>42</v>
      </c>
      <c r="AB51" s="1" t="s">
        <v>43</v>
      </c>
      <c r="AC51" s="1" t="s">
        <v>57</v>
      </c>
      <c r="AD51" s="1" t="s">
        <v>59</v>
      </c>
      <c r="AE51" s="1" t="s">
        <v>58</v>
      </c>
      <c r="AF51" s="1">
        <v>0</v>
      </c>
      <c r="AG51" s="57"/>
    </row>
    <row r="52" spans="1:33" ht="57.75" customHeight="1" x14ac:dyDescent="0.2">
      <c r="A52" s="66"/>
      <c r="B52" s="41">
        <v>22</v>
      </c>
      <c r="C52" s="1" t="s">
        <v>39</v>
      </c>
      <c r="D52" s="66"/>
      <c r="E52" s="66"/>
      <c r="F52" s="58" t="s">
        <v>47</v>
      </c>
      <c r="G52" s="1">
        <v>141</v>
      </c>
      <c r="H52" s="1" t="s">
        <v>48</v>
      </c>
      <c r="I52" s="1" t="s">
        <v>40</v>
      </c>
      <c r="J52" s="2" t="s">
        <v>304</v>
      </c>
      <c r="K52" s="4" t="s">
        <v>307</v>
      </c>
      <c r="L52" s="4" t="s">
        <v>305</v>
      </c>
      <c r="M52" s="4" t="s">
        <v>308</v>
      </c>
      <c r="N52" s="2" t="s">
        <v>306</v>
      </c>
      <c r="O52" s="2" t="s">
        <v>309</v>
      </c>
      <c r="P52" s="83" t="s">
        <v>556</v>
      </c>
      <c r="Q52" s="60" t="s">
        <v>46</v>
      </c>
      <c r="R52" s="57"/>
      <c r="S52" s="60" t="s">
        <v>310</v>
      </c>
      <c r="T52" s="68">
        <v>1000</v>
      </c>
      <c r="U52" s="88">
        <f>370*1.07</f>
        <v>395.90000000000003</v>
      </c>
      <c r="V52" s="69">
        <f t="shared" si="3"/>
        <v>395900.00000000006</v>
      </c>
      <c r="W52" s="69">
        <f t="shared" si="4"/>
        <v>423613.00000000006</v>
      </c>
      <c r="X52" s="69">
        <f t="shared" si="4"/>
        <v>453265.91000000009</v>
      </c>
      <c r="Y52" s="69">
        <f t="shared" si="4"/>
        <v>484994.52370000014</v>
      </c>
      <c r="Z52" s="63" t="s">
        <v>41</v>
      </c>
      <c r="AA52" s="1" t="s">
        <v>42</v>
      </c>
      <c r="AB52" s="1" t="s">
        <v>43</v>
      </c>
      <c r="AC52" s="1" t="s">
        <v>57</v>
      </c>
      <c r="AD52" s="1" t="s">
        <v>59</v>
      </c>
      <c r="AE52" s="1" t="s">
        <v>58</v>
      </c>
      <c r="AF52" s="1">
        <v>0</v>
      </c>
      <c r="AG52" s="66"/>
    </row>
    <row r="53" spans="1:33" s="70" customFormat="1" ht="57.75" customHeight="1" x14ac:dyDescent="0.2">
      <c r="A53" s="66"/>
      <c r="B53" s="53" t="s">
        <v>498</v>
      </c>
      <c r="C53" s="1" t="s">
        <v>39</v>
      </c>
      <c r="D53" s="66"/>
      <c r="E53" s="66"/>
      <c r="F53" s="58" t="s">
        <v>47</v>
      </c>
      <c r="G53" s="1">
        <v>141</v>
      </c>
      <c r="H53" s="1" t="s">
        <v>48</v>
      </c>
      <c r="I53" s="1" t="s">
        <v>40</v>
      </c>
      <c r="J53" s="2" t="s">
        <v>311</v>
      </c>
      <c r="K53" s="4" t="s">
        <v>314</v>
      </c>
      <c r="L53" s="4" t="s">
        <v>312</v>
      </c>
      <c r="M53" s="4" t="s">
        <v>315</v>
      </c>
      <c r="N53" s="2" t="s">
        <v>313</v>
      </c>
      <c r="O53" s="2" t="s">
        <v>517</v>
      </c>
      <c r="P53" s="83" t="s">
        <v>516</v>
      </c>
      <c r="Q53" s="60" t="s">
        <v>46</v>
      </c>
      <c r="R53" s="57"/>
      <c r="S53" s="60" t="s">
        <v>316</v>
      </c>
      <c r="T53" s="76">
        <f>5200-1368</f>
        <v>3832</v>
      </c>
      <c r="U53" s="88">
        <v>74</v>
      </c>
      <c r="V53" s="69">
        <f t="shared" si="3"/>
        <v>283568</v>
      </c>
      <c r="W53" s="69">
        <f t="shared" si="4"/>
        <v>303417.76</v>
      </c>
      <c r="X53" s="69">
        <f t="shared" si="4"/>
        <v>324657.00320000004</v>
      </c>
      <c r="Y53" s="69">
        <f t="shared" si="4"/>
        <v>347382.99342400004</v>
      </c>
      <c r="Z53" s="63" t="s">
        <v>41</v>
      </c>
      <c r="AA53" s="1" t="s">
        <v>42</v>
      </c>
      <c r="AB53" s="1" t="s">
        <v>43</v>
      </c>
      <c r="AC53" s="1" t="s">
        <v>57</v>
      </c>
      <c r="AD53" s="1" t="s">
        <v>59</v>
      </c>
      <c r="AE53" s="1" t="s">
        <v>58</v>
      </c>
      <c r="AF53" s="1">
        <v>0</v>
      </c>
      <c r="AG53" s="66"/>
    </row>
    <row r="54" spans="1:33" s="70" customFormat="1" ht="57.75" customHeight="1" x14ac:dyDescent="0.2">
      <c r="B54" s="41">
        <v>23</v>
      </c>
      <c r="C54" s="1" t="s">
        <v>39</v>
      </c>
      <c r="D54" s="57"/>
      <c r="E54" s="57"/>
      <c r="F54" s="58" t="s">
        <v>47</v>
      </c>
      <c r="G54" s="1">
        <v>141</v>
      </c>
      <c r="H54" s="1" t="s">
        <v>48</v>
      </c>
      <c r="I54" s="1" t="s">
        <v>40</v>
      </c>
      <c r="J54" s="1" t="s">
        <v>317</v>
      </c>
      <c r="K54" s="4" t="s">
        <v>314</v>
      </c>
      <c r="L54" s="4" t="s">
        <v>312</v>
      </c>
      <c r="M54" s="3" t="s">
        <v>319</v>
      </c>
      <c r="N54" s="2" t="s">
        <v>318</v>
      </c>
      <c r="O54" s="1" t="s">
        <v>519</v>
      </c>
      <c r="P54" s="82" t="s">
        <v>518</v>
      </c>
      <c r="Q54" s="60" t="s">
        <v>46</v>
      </c>
      <c r="R54" s="57"/>
      <c r="S54" s="60" t="s">
        <v>316</v>
      </c>
      <c r="T54" s="77">
        <f>8285-2204</f>
        <v>6081</v>
      </c>
      <c r="U54" s="88">
        <v>90</v>
      </c>
      <c r="V54" s="5">
        <f t="shared" si="3"/>
        <v>547290</v>
      </c>
      <c r="W54" s="69">
        <f t="shared" si="4"/>
        <v>585600.30000000005</v>
      </c>
      <c r="X54" s="69">
        <f t="shared" si="4"/>
        <v>626592.32100000011</v>
      </c>
      <c r="Y54" s="69">
        <f t="shared" si="4"/>
        <v>670453.78347000014</v>
      </c>
      <c r="Z54" s="63" t="s">
        <v>41</v>
      </c>
      <c r="AA54" s="1" t="s">
        <v>42</v>
      </c>
      <c r="AB54" s="1" t="s">
        <v>43</v>
      </c>
      <c r="AC54" s="1" t="s">
        <v>57</v>
      </c>
      <c r="AD54" s="1" t="s">
        <v>59</v>
      </c>
      <c r="AE54" s="1" t="s">
        <v>58</v>
      </c>
      <c r="AF54" s="1">
        <v>0</v>
      </c>
      <c r="AG54" s="57"/>
    </row>
    <row r="55" spans="1:33" ht="75" customHeight="1" x14ac:dyDescent="0.2">
      <c r="B55" s="53" t="s">
        <v>499</v>
      </c>
      <c r="C55" s="1" t="s">
        <v>39</v>
      </c>
      <c r="D55" s="57"/>
      <c r="E55" s="57"/>
      <c r="F55" s="58" t="s">
        <v>47</v>
      </c>
      <c r="G55" s="1">
        <v>141</v>
      </c>
      <c r="H55" s="1" t="s">
        <v>48</v>
      </c>
      <c r="I55" s="1" t="s">
        <v>40</v>
      </c>
      <c r="J55" s="1" t="s">
        <v>320</v>
      </c>
      <c r="K55" s="3" t="s">
        <v>323</v>
      </c>
      <c r="L55" s="3" t="s">
        <v>321</v>
      </c>
      <c r="M55" s="3" t="s">
        <v>324</v>
      </c>
      <c r="N55" s="3" t="s">
        <v>322</v>
      </c>
      <c r="O55" s="1" t="s">
        <v>325</v>
      </c>
      <c r="P55" s="82" t="s">
        <v>476</v>
      </c>
      <c r="Q55" s="60" t="s">
        <v>46</v>
      </c>
      <c r="R55" s="57"/>
      <c r="S55" s="60" t="s">
        <v>56</v>
      </c>
      <c r="T55" s="61">
        <v>20</v>
      </c>
      <c r="U55" s="88">
        <v>2000</v>
      </c>
      <c r="V55" s="5">
        <f t="shared" si="3"/>
        <v>40000</v>
      </c>
      <c r="W55" s="69">
        <f t="shared" si="4"/>
        <v>42800</v>
      </c>
      <c r="X55" s="69">
        <f t="shared" si="4"/>
        <v>45796</v>
      </c>
      <c r="Y55" s="69">
        <f t="shared" si="4"/>
        <v>49001.72</v>
      </c>
      <c r="Z55" s="63" t="s">
        <v>41</v>
      </c>
      <c r="AA55" s="1" t="s">
        <v>42</v>
      </c>
      <c r="AB55" s="1" t="s">
        <v>43</v>
      </c>
      <c r="AC55" s="1" t="s">
        <v>57</v>
      </c>
      <c r="AD55" s="1" t="s">
        <v>59</v>
      </c>
      <c r="AE55" s="1" t="s">
        <v>58</v>
      </c>
      <c r="AF55" s="1">
        <v>0</v>
      </c>
      <c r="AG55" s="57"/>
    </row>
    <row r="56" spans="1:33" ht="57.75" customHeight="1" x14ac:dyDescent="0.2">
      <c r="B56" s="41">
        <v>24</v>
      </c>
      <c r="C56" s="1" t="s">
        <v>39</v>
      </c>
      <c r="D56" s="3"/>
      <c r="E56" s="3"/>
      <c r="F56" s="58" t="s">
        <v>47</v>
      </c>
      <c r="G56" s="1">
        <v>141</v>
      </c>
      <c r="H56" s="1" t="s">
        <v>48</v>
      </c>
      <c r="I56" s="1" t="s">
        <v>40</v>
      </c>
      <c r="J56" s="3" t="s">
        <v>326</v>
      </c>
      <c r="K56" s="3" t="s">
        <v>327</v>
      </c>
      <c r="L56" s="3" t="s">
        <v>327</v>
      </c>
      <c r="M56" s="3" t="s">
        <v>329</v>
      </c>
      <c r="N56" s="3" t="s">
        <v>328</v>
      </c>
      <c r="O56" s="3" t="s">
        <v>331</v>
      </c>
      <c r="P56" s="82" t="s">
        <v>330</v>
      </c>
      <c r="Q56" s="60" t="s">
        <v>46</v>
      </c>
      <c r="R56" s="57"/>
      <c r="S56" s="60" t="s">
        <v>56</v>
      </c>
      <c r="T56" s="61">
        <v>50</v>
      </c>
      <c r="U56" s="88">
        <f>6700*1.07</f>
        <v>7169</v>
      </c>
      <c r="V56" s="5">
        <f t="shared" si="3"/>
        <v>358450</v>
      </c>
      <c r="W56" s="69">
        <f t="shared" si="4"/>
        <v>383541.5</v>
      </c>
      <c r="X56" s="69">
        <f t="shared" si="4"/>
        <v>410389.40500000003</v>
      </c>
      <c r="Y56" s="69">
        <f t="shared" si="4"/>
        <v>439116.66335000005</v>
      </c>
      <c r="Z56" s="63" t="s">
        <v>41</v>
      </c>
      <c r="AA56" s="1" t="s">
        <v>42</v>
      </c>
      <c r="AB56" s="1" t="s">
        <v>43</v>
      </c>
      <c r="AC56" s="1" t="s">
        <v>57</v>
      </c>
      <c r="AD56" s="1" t="s">
        <v>59</v>
      </c>
      <c r="AE56" s="1" t="s">
        <v>58</v>
      </c>
      <c r="AF56" s="1">
        <v>0</v>
      </c>
      <c r="AG56" s="57"/>
    </row>
    <row r="57" spans="1:33" ht="57.75" customHeight="1" x14ac:dyDescent="0.2">
      <c r="B57" s="53" t="s">
        <v>500</v>
      </c>
      <c r="C57" s="1" t="s">
        <v>39</v>
      </c>
      <c r="D57" s="57"/>
      <c r="E57" s="57"/>
      <c r="F57" s="58" t="s">
        <v>47</v>
      </c>
      <c r="G57" s="1">
        <v>141</v>
      </c>
      <c r="H57" s="1" t="s">
        <v>48</v>
      </c>
      <c r="I57" s="1" t="s">
        <v>40</v>
      </c>
      <c r="J57" s="1" t="s">
        <v>332</v>
      </c>
      <c r="K57" s="3" t="s">
        <v>333</v>
      </c>
      <c r="L57" s="3" t="s">
        <v>333</v>
      </c>
      <c r="M57" s="3" t="s">
        <v>335</v>
      </c>
      <c r="N57" s="3" t="s">
        <v>334</v>
      </c>
      <c r="O57" s="1" t="s">
        <v>337</v>
      </c>
      <c r="P57" s="82" t="s">
        <v>336</v>
      </c>
      <c r="Q57" s="60" t="s">
        <v>46</v>
      </c>
      <c r="R57" s="57"/>
      <c r="S57" s="60" t="s">
        <v>56</v>
      </c>
      <c r="T57" s="61">
        <v>500</v>
      </c>
      <c r="U57" s="88">
        <f>480*1.07</f>
        <v>513.6</v>
      </c>
      <c r="V57" s="5">
        <f t="shared" si="3"/>
        <v>256800</v>
      </c>
      <c r="W57" s="69">
        <f t="shared" si="4"/>
        <v>274776</v>
      </c>
      <c r="X57" s="69">
        <f t="shared" si="4"/>
        <v>294010.32</v>
      </c>
      <c r="Y57" s="69">
        <f t="shared" si="4"/>
        <v>314591.04240000003</v>
      </c>
      <c r="Z57" s="63" t="s">
        <v>41</v>
      </c>
      <c r="AA57" s="1" t="s">
        <v>42</v>
      </c>
      <c r="AB57" s="1" t="s">
        <v>43</v>
      </c>
      <c r="AC57" s="1" t="s">
        <v>57</v>
      </c>
      <c r="AD57" s="1" t="s">
        <v>59</v>
      </c>
      <c r="AE57" s="1" t="s">
        <v>58</v>
      </c>
      <c r="AF57" s="1">
        <v>0</v>
      </c>
      <c r="AG57" s="57"/>
    </row>
    <row r="58" spans="1:33" ht="57.75" customHeight="1" x14ac:dyDescent="0.2">
      <c r="B58" s="41">
        <v>25</v>
      </c>
      <c r="C58" s="1" t="s">
        <v>39</v>
      </c>
      <c r="D58" s="57"/>
      <c r="E58" s="57"/>
      <c r="F58" s="58" t="s">
        <v>47</v>
      </c>
      <c r="G58" s="1">
        <v>141</v>
      </c>
      <c r="H58" s="1" t="s">
        <v>48</v>
      </c>
      <c r="I58" s="1" t="s">
        <v>40</v>
      </c>
      <c r="J58" s="1" t="s">
        <v>340</v>
      </c>
      <c r="K58" s="3" t="s">
        <v>341</v>
      </c>
      <c r="L58" s="3" t="s">
        <v>338</v>
      </c>
      <c r="M58" s="3" t="s">
        <v>342</v>
      </c>
      <c r="N58" s="3" t="s">
        <v>339</v>
      </c>
      <c r="O58" s="1" t="s">
        <v>344</v>
      </c>
      <c r="P58" s="82" t="s">
        <v>343</v>
      </c>
      <c r="Q58" s="60" t="s">
        <v>46</v>
      </c>
      <c r="R58" s="57"/>
      <c r="S58" s="60" t="s">
        <v>56</v>
      </c>
      <c r="T58" s="61">
        <v>200</v>
      </c>
      <c r="U58" s="88">
        <f>55*1.07</f>
        <v>58.85</v>
      </c>
      <c r="V58" s="5">
        <f t="shared" si="3"/>
        <v>11770</v>
      </c>
      <c r="W58" s="69">
        <f t="shared" si="4"/>
        <v>12593.900000000001</v>
      </c>
      <c r="X58" s="69">
        <f t="shared" si="4"/>
        <v>13475.473000000002</v>
      </c>
      <c r="Y58" s="69">
        <f t="shared" si="4"/>
        <v>14418.756110000002</v>
      </c>
      <c r="Z58" s="63" t="s">
        <v>41</v>
      </c>
      <c r="AA58" s="1" t="s">
        <v>42</v>
      </c>
      <c r="AB58" s="1" t="s">
        <v>43</v>
      </c>
      <c r="AC58" s="1" t="s">
        <v>57</v>
      </c>
      <c r="AD58" s="1" t="s">
        <v>59</v>
      </c>
      <c r="AE58" s="1" t="s">
        <v>58</v>
      </c>
      <c r="AF58" s="1">
        <v>0</v>
      </c>
      <c r="AG58" s="57"/>
    </row>
    <row r="59" spans="1:33" ht="57.75" customHeight="1" x14ac:dyDescent="0.2">
      <c r="B59" s="53" t="s">
        <v>501</v>
      </c>
      <c r="C59" s="1" t="s">
        <v>39</v>
      </c>
      <c r="D59" s="57"/>
      <c r="E59" s="57"/>
      <c r="F59" s="58" t="s">
        <v>47</v>
      </c>
      <c r="G59" s="1">
        <v>141</v>
      </c>
      <c r="H59" s="1" t="s">
        <v>48</v>
      </c>
      <c r="I59" s="1" t="s">
        <v>40</v>
      </c>
      <c r="J59" s="1" t="s">
        <v>345</v>
      </c>
      <c r="K59" s="71" t="s">
        <v>348</v>
      </c>
      <c r="L59" s="71" t="s">
        <v>346</v>
      </c>
      <c r="M59" s="71" t="s">
        <v>349</v>
      </c>
      <c r="N59" s="71" t="s">
        <v>347</v>
      </c>
      <c r="O59" s="1" t="s">
        <v>350</v>
      </c>
      <c r="P59" s="82" t="s">
        <v>350</v>
      </c>
      <c r="Q59" s="60" t="s">
        <v>46</v>
      </c>
      <c r="R59" s="57"/>
      <c r="S59" s="60" t="s">
        <v>351</v>
      </c>
      <c r="T59" s="61">
        <v>30</v>
      </c>
      <c r="U59" s="88">
        <f>60*1.07</f>
        <v>64.2</v>
      </c>
      <c r="V59" s="5">
        <f t="shared" si="3"/>
        <v>1926</v>
      </c>
      <c r="W59" s="69">
        <f t="shared" si="4"/>
        <v>2060.8200000000002</v>
      </c>
      <c r="X59" s="69">
        <f t="shared" si="4"/>
        <v>2205.0774000000001</v>
      </c>
      <c r="Y59" s="69">
        <f t="shared" si="4"/>
        <v>2359.4328180000002</v>
      </c>
      <c r="Z59" s="63" t="s">
        <v>41</v>
      </c>
      <c r="AA59" s="1" t="s">
        <v>42</v>
      </c>
      <c r="AB59" s="1" t="s">
        <v>43</v>
      </c>
      <c r="AC59" s="1" t="s">
        <v>57</v>
      </c>
      <c r="AD59" s="1" t="s">
        <v>59</v>
      </c>
      <c r="AE59" s="1" t="s">
        <v>58</v>
      </c>
      <c r="AF59" s="1">
        <v>0</v>
      </c>
      <c r="AG59" s="57"/>
    </row>
    <row r="60" spans="1:33" ht="57.75" customHeight="1" x14ac:dyDescent="0.2">
      <c r="B60" s="41">
        <v>26</v>
      </c>
      <c r="C60" s="1" t="s">
        <v>39</v>
      </c>
      <c r="D60" s="57"/>
      <c r="E60" s="57"/>
      <c r="F60" s="58" t="s">
        <v>47</v>
      </c>
      <c r="G60" s="1">
        <v>141</v>
      </c>
      <c r="H60" s="1" t="s">
        <v>48</v>
      </c>
      <c r="I60" s="1" t="s">
        <v>40</v>
      </c>
      <c r="J60" s="1" t="s">
        <v>352</v>
      </c>
      <c r="K60" s="3" t="s">
        <v>353</v>
      </c>
      <c r="L60" s="3" t="s">
        <v>353</v>
      </c>
      <c r="M60" s="3" t="s">
        <v>355</v>
      </c>
      <c r="N60" s="3" t="s">
        <v>354</v>
      </c>
      <c r="O60" s="1" t="s">
        <v>357</v>
      </c>
      <c r="P60" s="82" t="s">
        <v>356</v>
      </c>
      <c r="Q60" s="60" t="s">
        <v>46</v>
      </c>
      <c r="R60" s="57"/>
      <c r="S60" s="60" t="s">
        <v>56</v>
      </c>
      <c r="T60" s="61">
        <v>200</v>
      </c>
      <c r="U60" s="88">
        <f>900*1.07</f>
        <v>963</v>
      </c>
      <c r="V60" s="5">
        <f t="shared" si="3"/>
        <v>192600</v>
      </c>
      <c r="W60" s="69">
        <f t="shared" si="4"/>
        <v>206082</v>
      </c>
      <c r="X60" s="69">
        <f t="shared" si="4"/>
        <v>220507.74000000002</v>
      </c>
      <c r="Y60" s="69">
        <f t="shared" si="4"/>
        <v>235943.28180000003</v>
      </c>
      <c r="Z60" s="63" t="s">
        <v>41</v>
      </c>
      <c r="AA60" s="1" t="s">
        <v>42</v>
      </c>
      <c r="AB60" s="1" t="s">
        <v>43</v>
      </c>
      <c r="AC60" s="1" t="s">
        <v>57</v>
      </c>
      <c r="AD60" s="1" t="s">
        <v>59</v>
      </c>
      <c r="AE60" s="1" t="s">
        <v>58</v>
      </c>
      <c r="AF60" s="1">
        <v>0</v>
      </c>
      <c r="AG60" s="57"/>
    </row>
    <row r="61" spans="1:33" ht="57.75" customHeight="1" x14ac:dyDescent="0.2">
      <c r="B61" s="53" t="s">
        <v>502</v>
      </c>
      <c r="C61" s="1" t="s">
        <v>39</v>
      </c>
      <c r="D61" s="66"/>
      <c r="E61" s="66"/>
      <c r="F61" s="58" t="s">
        <v>47</v>
      </c>
      <c r="G61" s="1">
        <v>141</v>
      </c>
      <c r="H61" s="1" t="s">
        <v>48</v>
      </c>
      <c r="I61" s="1" t="s">
        <v>40</v>
      </c>
      <c r="J61" s="1" t="s">
        <v>358</v>
      </c>
      <c r="K61" s="3" t="s">
        <v>361</v>
      </c>
      <c r="L61" s="3" t="s">
        <v>359</v>
      </c>
      <c r="M61" s="3" t="s">
        <v>362</v>
      </c>
      <c r="N61" s="4" t="s">
        <v>360</v>
      </c>
      <c r="O61" s="4" t="s">
        <v>363</v>
      </c>
      <c r="P61" s="84" t="s">
        <v>548</v>
      </c>
      <c r="Q61" s="60" t="s">
        <v>46</v>
      </c>
      <c r="R61" s="57"/>
      <c r="S61" s="60" t="s">
        <v>470</v>
      </c>
      <c r="T61" s="68">
        <v>120</v>
      </c>
      <c r="U61" s="88">
        <v>260</v>
      </c>
      <c r="V61" s="69">
        <f t="shared" si="3"/>
        <v>31200</v>
      </c>
      <c r="W61" s="69">
        <f t="shared" si="4"/>
        <v>33384</v>
      </c>
      <c r="X61" s="69">
        <f t="shared" si="4"/>
        <v>35720.880000000005</v>
      </c>
      <c r="Y61" s="69">
        <f t="shared" si="4"/>
        <v>38221.341600000007</v>
      </c>
      <c r="Z61" s="63" t="s">
        <v>41</v>
      </c>
      <c r="AA61" s="1" t="s">
        <v>42</v>
      </c>
      <c r="AB61" s="1" t="s">
        <v>43</v>
      </c>
      <c r="AC61" s="1" t="s">
        <v>57</v>
      </c>
      <c r="AD61" s="1" t="s">
        <v>59</v>
      </c>
      <c r="AE61" s="1" t="s">
        <v>58</v>
      </c>
      <c r="AF61" s="1">
        <v>0</v>
      </c>
      <c r="AG61" s="66"/>
    </row>
    <row r="62" spans="1:33" ht="57.75" customHeight="1" x14ac:dyDescent="0.2">
      <c r="A62" s="57"/>
      <c r="B62" s="41">
        <v>27</v>
      </c>
      <c r="C62" s="1" t="s">
        <v>39</v>
      </c>
      <c r="D62" s="57"/>
      <c r="E62" s="57"/>
      <c r="F62" s="58" t="s">
        <v>47</v>
      </c>
      <c r="G62" s="1">
        <v>141</v>
      </c>
      <c r="H62" s="1" t="s">
        <v>48</v>
      </c>
      <c r="I62" s="1" t="s">
        <v>40</v>
      </c>
      <c r="J62" s="1" t="s">
        <v>364</v>
      </c>
      <c r="K62" s="3" t="s">
        <v>366</v>
      </c>
      <c r="L62" s="3" t="s">
        <v>365</v>
      </c>
      <c r="M62" s="3" t="s">
        <v>367</v>
      </c>
      <c r="N62" s="4" t="s">
        <v>368</v>
      </c>
      <c r="O62" s="4" t="s">
        <v>370</v>
      </c>
      <c r="P62" s="84" t="s">
        <v>369</v>
      </c>
      <c r="Q62" s="60" t="s">
        <v>46</v>
      </c>
      <c r="R62" s="57"/>
      <c r="S62" s="60" t="s">
        <v>310</v>
      </c>
      <c r="T62" s="68">
        <v>400</v>
      </c>
      <c r="U62" s="88">
        <f>220*1.07</f>
        <v>235.4</v>
      </c>
      <c r="V62" s="5">
        <f t="shared" si="3"/>
        <v>94160</v>
      </c>
      <c r="W62" s="69">
        <f t="shared" si="4"/>
        <v>100751.20000000001</v>
      </c>
      <c r="X62" s="69">
        <f t="shared" si="4"/>
        <v>107803.78400000001</v>
      </c>
      <c r="Y62" s="69">
        <f t="shared" si="4"/>
        <v>115350.04888000002</v>
      </c>
      <c r="Z62" s="63" t="s">
        <v>41</v>
      </c>
      <c r="AA62" s="1" t="s">
        <v>42</v>
      </c>
      <c r="AB62" s="1" t="s">
        <v>43</v>
      </c>
      <c r="AC62" s="1" t="s">
        <v>57</v>
      </c>
      <c r="AD62" s="1" t="s">
        <v>59</v>
      </c>
      <c r="AE62" s="1" t="s">
        <v>58</v>
      </c>
      <c r="AF62" s="1">
        <v>0</v>
      </c>
      <c r="AG62" s="57"/>
    </row>
    <row r="63" spans="1:33" ht="57.75" customHeight="1" x14ac:dyDescent="0.2">
      <c r="A63" s="57"/>
      <c r="B63" s="53" t="s">
        <v>503</v>
      </c>
      <c r="C63" s="1" t="s">
        <v>39</v>
      </c>
      <c r="D63" s="57"/>
      <c r="E63" s="57"/>
      <c r="F63" s="58" t="s">
        <v>47</v>
      </c>
      <c r="G63" s="1">
        <v>141</v>
      </c>
      <c r="H63" s="1" t="s">
        <v>48</v>
      </c>
      <c r="I63" s="1" t="s">
        <v>40</v>
      </c>
      <c r="J63" s="1" t="s">
        <v>371</v>
      </c>
      <c r="K63" s="3" t="s">
        <v>373</v>
      </c>
      <c r="L63" s="3" t="s">
        <v>372</v>
      </c>
      <c r="M63" s="3" t="s">
        <v>374</v>
      </c>
      <c r="N63" s="4" t="s">
        <v>375</v>
      </c>
      <c r="O63" s="4" t="s">
        <v>377</v>
      </c>
      <c r="P63" s="84" t="s">
        <v>376</v>
      </c>
      <c r="Q63" s="60" t="s">
        <v>46</v>
      </c>
      <c r="R63" s="57"/>
      <c r="S63" s="60" t="s">
        <v>310</v>
      </c>
      <c r="T63" s="68">
        <v>400</v>
      </c>
      <c r="U63" s="88">
        <f>250*1.07</f>
        <v>267.5</v>
      </c>
      <c r="V63" s="5">
        <f t="shared" si="3"/>
        <v>107000</v>
      </c>
      <c r="W63" s="69">
        <f t="shared" si="4"/>
        <v>114490</v>
      </c>
      <c r="X63" s="69">
        <f t="shared" si="4"/>
        <v>122504.3</v>
      </c>
      <c r="Y63" s="69">
        <f t="shared" si="4"/>
        <v>131079.60100000002</v>
      </c>
      <c r="Z63" s="63" t="s">
        <v>41</v>
      </c>
      <c r="AA63" s="1" t="s">
        <v>42</v>
      </c>
      <c r="AB63" s="1" t="s">
        <v>43</v>
      </c>
      <c r="AC63" s="1" t="s">
        <v>57</v>
      </c>
      <c r="AD63" s="1" t="s">
        <v>59</v>
      </c>
      <c r="AE63" s="1" t="s">
        <v>58</v>
      </c>
      <c r="AF63" s="1">
        <v>0</v>
      </c>
      <c r="AG63" s="57"/>
    </row>
    <row r="64" spans="1:33" ht="57.75" customHeight="1" x14ac:dyDescent="0.2">
      <c r="A64" s="57"/>
      <c r="B64" s="41">
        <v>28</v>
      </c>
      <c r="C64" s="1" t="s">
        <v>39</v>
      </c>
      <c r="D64" s="57"/>
      <c r="E64" s="57"/>
      <c r="F64" s="58" t="s">
        <v>47</v>
      </c>
      <c r="G64" s="1">
        <v>141</v>
      </c>
      <c r="H64" s="1" t="s">
        <v>48</v>
      </c>
      <c r="I64" s="1" t="s">
        <v>40</v>
      </c>
      <c r="J64" s="1" t="s">
        <v>378</v>
      </c>
      <c r="K64" s="3" t="s">
        <v>381</v>
      </c>
      <c r="L64" s="3" t="s">
        <v>379</v>
      </c>
      <c r="M64" s="3" t="s">
        <v>382</v>
      </c>
      <c r="N64" s="3" t="s">
        <v>380</v>
      </c>
      <c r="O64" s="3" t="s">
        <v>381</v>
      </c>
      <c r="P64" s="84" t="s">
        <v>549</v>
      </c>
      <c r="Q64" s="60" t="s">
        <v>46</v>
      </c>
      <c r="R64" s="57"/>
      <c r="S64" s="60" t="s">
        <v>470</v>
      </c>
      <c r="T64" s="68">
        <v>100</v>
      </c>
      <c r="U64" s="88">
        <f>80*1.07</f>
        <v>85.600000000000009</v>
      </c>
      <c r="V64" s="5">
        <f t="shared" si="3"/>
        <v>8560</v>
      </c>
      <c r="W64" s="69">
        <f t="shared" ref="W64:Y65" si="5">V64*1.07</f>
        <v>9159.2000000000007</v>
      </c>
      <c r="X64" s="69">
        <f t="shared" si="5"/>
        <v>9800.344000000001</v>
      </c>
      <c r="Y64" s="69">
        <f t="shared" si="5"/>
        <v>10486.368080000002</v>
      </c>
      <c r="Z64" s="63" t="s">
        <v>41</v>
      </c>
      <c r="AA64" s="1" t="s">
        <v>42</v>
      </c>
      <c r="AB64" s="1" t="s">
        <v>43</v>
      </c>
      <c r="AC64" s="1" t="s">
        <v>57</v>
      </c>
      <c r="AD64" s="1" t="s">
        <v>59</v>
      </c>
      <c r="AE64" s="1" t="s">
        <v>58</v>
      </c>
      <c r="AF64" s="1">
        <v>0</v>
      </c>
      <c r="AG64" s="57"/>
    </row>
    <row r="65" spans="1:33" ht="57.75" customHeight="1" x14ac:dyDescent="0.2">
      <c r="A65" s="57"/>
      <c r="B65" s="53" t="s">
        <v>504</v>
      </c>
      <c r="C65" s="1" t="s">
        <v>39</v>
      </c>
      <c r="D65" s="57"/>
      <c r="E65" s="57"/>
      <c r="F65" s="58" t="s">
        <v>47</v>
      </c>
      <c r="G65" s="1">
        <v>141</v>
      </c>
      <c r="H65" s="1" t="s">
        <v>48</v>
      </c>
      <c r="I65" s="1" t="s">
        <v>40</v>
      </c>
      <c r="J65" s="1" t="s">
        <v>457</v>
      </c>
      <c r="K65" s="71" t="s">
        <v>458</v>
      </c>
      <c r="L65" s="71" t="s">
        <v>459</v>
      </c>
      <c r="M65" s="71" t="s">
        <v>460</v>
      </c>
      <c r="N65" s="71" t="s">
        <v>461</v>
      </c>
      <c r="O65" s="72" t="s">
        <v>463</v>
      </c>
      <c r="P65" s="85" t="s">
        <v>462</v>
      </c>
      <c r="Q65" s="60" t="s">
        <v>46</v>
      </c>
      <c r="R65" s="57"/>
      <c r="S65" s="60" t="s">
        <v>56</v>
      </c>
      <c r="T65" s="68">
        <v>3</v>
      </c>
      <c r="U65" s="88">
        <v>2500</v>
      </c>
      <c r="V65" s="5">
        <f>T65*U65</f>
        <v>7500</v>
      </c>
      <c r="W65" s="69">
        <f t="shared" si="5"/>
        <v>8025.0000000000009</v>
      </c>
      <c r="X65" s="69">
        <f t="shared" si="5"/>
        <v>8586.7500000000018</v>
      </c>
      <c r="Y65" s="69">
        <f t="shared" si="5"/>
        <v>9187.822500000002</v>
      </c>
      <c r="Z65" s="63" t="s">
        <v>456</v>
      </c>
      <c r="AA65" s="1" t="s">
        <v>42</v>
      </c>
      <c r="AB65" s="1" t="s">
        <v>43</v>
      </c>
      <c r="AC65" s="1" t="s">
        <v>57</v>
      </c>
      <c r="AD65" s="1" t="s">
        <v>59</v>
      </c>
      <c r="AE65" s="1" t="s">
        <v>58</v>
      </c>
      <c r="AF65" s="1">
        <v>0</v>
      </c>
      <c r="AG65" s="57"/>
    </row>
    <row r="66" spans="1:33" ht="57.75" customHeight="1" x14ac:dyDescent="0.2">
      <c r="A66" s="57"/>
      <c r="B66" s="41">
        <v>29</v>
      </c>
      <c r="C66" s="1" t="s">
        <v>39</v>
      </c>
      <c r="D66" s="57"/>
      <c r="E66" s="57"/>
      <c r="F66" s="58" t="s">
        <v>47</v>
      </c>
      <c r="G66" s="1">
        <v>141</v>
      </c>
      <c r="H66" s="1" t="s">
        <v>48</v>
      </c>
      <c r="I66" s="1" t="s">
        <v>40</v>
      </c>
      <c r="J66" s="1" t="s">
        <v>383</v>
      </c>
      <c r="K66" s="3" t="s">
        <v>384</v>
      </c>
      <c r="L66" s="3" t="s">
        <v>386</v>
      </c>
      <c r="M66" s="3" t="s">
        <v>385</v>
      </c>
      <c r="N66" s="3" t="s">
        <v>387</v>
      </c>
      <c r="O66" s="4" t="s">
        <v>388</v>
      </c>
      <c r="P66" s="84" t="s">
        <v>550</v>
      </c>
      <c r="Q66" s="60" t="s">
        <v>46</v>
      </c>
      <c r="R66" s="57"/>
      <c r="S66" s="60" t="s">
        <v>351</v>
      </c>
      <c r="T66" s="68">
        <v>100</v>
      </c>
      <c r="U66" s="88">
        <v>80</v>
      </c>
      <c r="V66" s="5">
        <f t="shared" si="3"/>
        <v>8000</v>
      </c>
      <c r="W66" s="69">
        <f t="shared" ref="W66:Y71" si="6">V66*1.07</f>
        <v>8560</v>
      </c>
      <c r="X66" s="69">
        <f t="shared" si="6"/>
        <v>9159.2000000000007</v>
      </c>
      <c r="Y66" s="69">
        <f t="shared" si="6"/>
        <v>9800.344000000001</v>
      </c>
      <c r="Z66" s="63" t="s">
        <v>41</v>
      </c>
      <c r="AA66" s="1" t="s">
        <v>42</v>
      </c>
      <c r="AB66" s="1" t="s">
        <v>43</v>
      </c>
      <c r="AC66" s="1" t="s">
        <v>57</v>
      </c>
      <c r="AD66" s="1" t="s">
        <v>59</v>
      </c>
      <c r="AE66" s="1" t="s">
        <v>58</v>
      </c>
      <c r="AF66" s="1">
        <v>0</v>
      </c>
      <c r="AG66" s="57"/>
    </row>
    <row r="67" spans="1:33" ht="57.75" customHeight="1" x14ac:dyDescent="0.2">
      <c r="A67" s="57"/>
      <c r="B67" s="53" t="s">
        <v>505</v>
      </c>
      <c r="C67" s="1" t="s">
        <v>39</v>
      </c>
      <c r="D67" s="57"/>
      <c r="E67" s="57"/>
      <c r="F67" s="58" t="s">
        <v>47</v>
      </c>
      <c r="G67" s="1">
        <v>141</v>
      </c>
      <c r="H67" s="1" t="s">
        <v>48</v>
      </c>
      <c r="I67" s="1" t="s">
        <v>40</v>
      </c>
      <c r="J67" s="1" t="s">
        <v>389</v>
      </c>
      <c r="K67" s="3" t="s">
        <v>390</v>
      </c>
      <c r="L67" s="3" t="s">
        <v>390</v>
      </c>
      <c r="M67" s="3" t="s">
        <v>392</v>
      </c>
      <c r="N67" s="4" t="s">
        <v>391</v>
      </c>
      <c r="O67" s="57" t="s">
        <v>394</v>
      </c>
      <c r="P67" s="84" t="s">
        <v>393</v>
      </c>
      <c r="Q67" s="60" t="s">
        <v>46</v>
      </c>
      <c r="R67" s="57"/>
      <c r="S67" s="60" t="s">
        <v>56</v>
      </c>
      <c r="T67" s="61">
        <v>200</v>
      </c>
      <c r="U67" s="88">
        <f>1200*1.07</f>
        <v>1284</v>
      </c>
      <c r="V67" s="5">
        <f t="shared" si="3"/>
        <v>256800</v>
      </c>
      <c r="W67" s="69">
        <f t="shared" si="6"/>
        <v>274776</v>
      </c>
      <c r="X67" s="69">
        <f t="shared" si="6"/>
        <v>294010.32</v>
      </c>
      <c r="Y67" s="69">
        <f t="shared" si="6"/>
        <v>314591.04240000003</v>
      </c>
      <c r="Z67" s="63" t="s">
        <v>41</v>
      </c>
      <c r="AA67" s="1" t="s">
        <v>42</v>
      </c>
      <c r="AB67" s="1" t="s">
        <v>43</v>
      </c>
      <c r="AC67" s="1" t="s">
        <v>57</v>
      </c>
      <c r="AD67" s="1" t="s">
        <v>59</v>
      </c>
      <c r="AE67" s="1" t="s">
        <v>58</v>
      </c>
      <c r="AF67" s="1">
        <v>0</v>
      </c>
      <c r="AG67" s="57"/>
    </row>
    <row r="68" spans="1:33" ht="57.75" customHeight="1" x14ac:dyDescent="0.2">
      <c r="A68" s="57"/>
      <c r="B68" s="41">
        <v>30</v>
      </c>
      <c r="C68" s="1" t="s">
        <v>39</v>
      </c>
      <c r="D68" s="57"/>
      <c r="E68" s="57"/>
      <c r="F68" s="58" t="s">
        <v>47</v>
      </c>
      <c r="G68" s="1">
        <v>141</v>
      </c>
      <c r="H68" s="1" t="s">
        <v>48</v>
      </c>
      <c r="I68" s="1" t="s">
        <v>40</v>
      </c>
      <c r="J68" s="1" t="s">
        <v>395</v>
      </c>
      <c r="K68" s="3" t="s">
        <v>399</v>
      </c>
      <c r="L68" s="3" t="s">
        <v>397</v>
      </c>
      <c r="M68" s="3" t="s">
        <v>400</v>
      </c>
      <c r="N68" s="4" t="s">
        <v>398</v>
      </c>
      <c r="O68" s="57" t="s">
        <v>401</v>
      </c>
      <c r="P68" s="84" t="s">
        <v>396</v>
      </c>
      <c r="Q68" s="60" t="s">
        <v>46</v>
      </c>
      <c r="R68" s="57"/>
      <c r="S68" s="60" t="s">
        <v>449</v>
      </c>
      <c r="T68" s="61">
        <v>40</v>
      </c>
      <c r="U68" s="88">
        <f>150*1.07</f>
        <v>160.5</v>
      </c>
      <c r="V68" s="5">
        <f t="shared" si="3"/>
        <v>6420</v>
      </c>
      <c r="W68" s="69">
        <f t="shared" si="6"/>
        <v>6869.4000000000005</v>
      </c>
      <c r="X68" s="69">
        <f t="shared" si="6"/>
        <v>7350.2580000000007</v>
      </c>
      <c r="Y68" s="69">
        <f t="shared" si="6"/>
        <v>7864.7760600000011</v>
      </c>
      <c r="Z68" s="63" t="s">
        <v>41</v>
      </c>
      <c r="AA68" s="1" t="s">
        <v>42</v>
      </c>
      <c r="AB68" s="1" t="s">
        <v>43</v>
      </c>
      <c r="AC68" s="1" t="s">
        <v>57</v>
      </c>
      <c r="AD68" s="1" t="s">
        <v>59</v>
      </c>
      <c r="AE68" s="1" t="s">
        <v>58</v>
      </c>
      <c r="AF68" s="1">
        <v>0</v>
      </c>
      <c r="AG68" s="57"/>
    </row>
    <row r="69" spans="1:33" ht="57.75" customHeight="1" x14ac:dyDescent="0.2">
      <c r="A69" s="57"/>
      <c r="B69" s="53" t="s">
        <v>506</v>
      </c>
      <c r="C69" s="1" t="s">
        <v>39</v>
      </c>
      <c r="D69" s="57"/>
      <c r="E69" s="57"/>
      <c r="F69" s="58" t="s">
        <v>47</v>
      </c>
      <c r="G69" s="1">
        <v>141</v>
      </c>
      <c r="H69" s="1" t="s">
        <v>48</v>
      </c>
      <c r="I69" s="1" t="s">
        <v>40</v>
      </c>
      <c r="J69" s="1" t="s">
        <v>402</v>
      </c>
      <c r="K69" s="3" t="s">
        <v>405</v>
      </c>
      <c r="L69" s="3" t="s">
        <v>403</v>
      </c>
      <c r="M69" s="3" t="s">
        <v>406</v>
      </c>
      <c r="N69" s="4" t="s">
        <v>404</v>
      </c>
      <c r="O69" s="1" t="s">
        <v>451</v>
      </c>
      <c r="P69" s="84" t="s">
        <v>450</v>
      </c>
      <c r="Q69" s="2" t="s">
        <v>46</v>
      </c>
      <c r="R69" s="66"/>
      <c r="S69" s="73" t="s">
        <v>351</v>
      </c>
      <c r="T69" s="61">
        <v>10</v>
      </c>
      <c r="U69" s="88">
        <f>156*1.07</f>
        <v>166.92000000000002</v>
      </c>
      <c r="V69" s="5">
        <f t="shared" si="3"/>
        <v>1669.2000000000003</v>
      </c>
      <c r="W69" s="69">
        <f t="shared" si="6"/>
        <v>1786.0440000000003</v>
      </c>
      <c r="X69" s="69">
        <f t="shared" si="6"/>
        <v>1911.0670800000005</v>
      </c>
      <c r="Y69" s="69">
        <f t="shared" si="6"/>
        <v>2044.8417756000006</v>
      </c>
      <c r="Z69" s="63" t="s">
        <v>41</v>
      </c>
      <c r="AA69" s="1" t="s">
        <v>42</v>
      </c>
      <c r="AB69" s="1" t="s">
        <v>43</v>
      </c>
      <c r="AC69" s="1" t="s">
        <v>57</v>
      </c>
      <c r="AD69" s="1" t="s">
        <v>59</v>
      </c>
      <c r="AE69" s="1" t="s">
        <v>58</v>
      </c>
      <c r="AF69" s="1">
        <v>0</v>
      </c>
      <c r="AG69" s="57"/>
    </row>
    <row r="70" spans="1:33" ht="57.75" customHeight="1" x14ac:dyDescent="0.2">
      <c r="A70" s="57"/>
      <c r="B70" s="41">
        <v>31</v>
      </c>
      <c r="C70" s="1" t="s">
        <v>39</v>
      </c>
      <c r="D70" s="57"/>
      <c r="E70" s="57"/>
      <c r="F70" s="58" t="s">
        <v>47</v>
      </c>
      <c r="G70" s="1">
        <v>141</v>
      </c>
      <c r="H70" s="1" t="s">
        <v>48</v>
      </c>
      <c r="I70" s="1" t="s">
        <v>40</v>
      </c>
      <c r="J70" s="1" t="s">
        <v>407</v>
      </c>
      <c r="K70" s="3" t="s">
        <v>410</v>
      </c>
      <c r="L70" s="3" t="s">
        <v>408</v>
      </c>
      <c r="M70" s="3" t="s">
        <v>411</v>
      </c>
      <c r="N70" s="4" t="s">
        <v>409</v>
      </c>
      <c r="O70" s="1" t="s">
        <v>413</v>
      </c>
      <c r="P70" s="84" t="s">
        <v>412</v>
      </c>
      <c r="Q70" s="2" t="s">
        <v>46</v>
      </c>
      <c r="R70" s="66"/>
      <c r="S70" s="73" t="s">
        <v>45</v>
      </c>
      <c r="T70" s="61">
        <v>4000</v>
      </c>
      <c r="U70" s="88">
        <f>290*1.07</f>
        <v>310.3</v>
      </c>
      <c r="V70" s="5">
        <f t="shared" si="3"/>
        <v>1241200</v>
      </c>
      <c r="W70" s="69">
        <f t="shared" si="6"/>
        <v>1328084</v>
      </c>
      <c r="X70" s="69">
        <f t="shared" si="6"/>
        <v>1421049.8800000001</v>
      </c>
      <c r="Y70" s="69">
        <f t="shared" si="6"/>
        <v>1520523.3716000002</v>
      </c>
      <c r="Z70" s="63" t="s">
        <v>41</v>
      </c>
      <c r="AA70" s="1" t="s">
        <v>42</v>
      </c>
      <c r="AB70" s="1" t="s">
        <v>43</v>
      </c>
      <c r="AC70" s="1" t="s">
        <v>57</v>
      </c>
      <c r="AD70" s="1" t="s">
        <v>59</v>
      </c>
      <c r="AE70" s="1" t="s">
        <v>58</v>
      </c>
      <c r="AF70" s="1">
        <v>0</v>
      </c>
      <c r="AG70" s="57"/>
    </row>
    <row r="71" spans="1:33" ht="57.75" customHeight="1" x14ac:dyDescent="0.2">
      <c r="A71" s="57"/>
      <c r="B71" s="53" t="s">
        <v>507</v>
      </c>
      <c r="C71" s="1" t="s">
        <v>39</v>
      </c>
      <c r="D71" s="57"/>
      <c r="E71" s="57"/>
      <c r="F71" s="58" t="s">
        <v>47</v>
      </c>
      <c r="G71" s="1">
        <v>141</v>
      </c>
      <c r="H71" s="1" t="s">
        <v>48</v>
      </c>
      <c r="I71" s="1" t="s">
        <v>40</v>
      </c>
      <c r="J71" s="1" t="s">
        <v>414</v>
      </c>
      <c r="K71" s="3" t="s">
        <v>417</v>
      </c>
      <c r="L71" s="3" t="s">
        <v>416</v>
      </c>
      <c r="M71" s="3" t="s">
        <v>418</v>
      </c>
      <c r="N71" s="4" t="s">
        <v>415</v>
      </c>
      <c r="O71" s="4" t="s">
        <v>419</v>
      </c>
      <c r="P71" s="84" t="s">
        <v>554</v>
      </c>
      <c r="Q71" s="2" t="s">
        <v>46</v>
      </c>
      <c r="R71" s="2"/>
      <c r="S71" s="73" t="s">
        <v>351</v>
      </c>
      <c r="T71" s="61">
        <v>30</v>
      </c>
      <c r="U71" s="88">
        <f>381.75*1.07</f>
        <v>408.47250000000003</v>
      </c>
      <c r="V71" s="5">
        <f t="shared" si="3"/>
        <v>12254.175000000001</v>
      </c>
      <c r="W71" s="69">
        <f t="shared" si="6"/>
        <v>13111.967250000002</v>
      </c>
      <c r="X71" s="69">
        <f t="shared" si="6"/>
        <v>14029.804957500002</v>
      </c>
      <c r="Y71" s="69">
        <f t="shared" si="6"/>
        <v>15011.891304525003</v>
      </c>
      <c r="Z71" s="63" t="s">
        <v>41</v>
      </c>
      <c r="AA71" s="1" t="s">
        <v>42</v>
      </c>
      <c r="AB71" s="1" t="s">
        <v>43</v>
      </c>
      <c r="AC71" s="1" t="s">
        <v>57</v>
      </c>
      <c r="AD71" s="1" t="s">
        <v>59</v>
      </c>
      <c r="AE71" s="1" t="s">
        <v>58</v>
      </c>
      <c r="AF71" s="1">
        <v>0</v>
      </c>
      <c r="AG71" s="57"/>
    </row>
    <row r="72" spans="1:33" ht="57.75" customHeight="1" x14ac:dyDescent="0.2">
      <c r="A72" s="57"/>
      <c r="B72" s="41">
        <v>32</v>
      </c>
      <c r="C72" s="1" t="s">
        <v>39</v>
      </c>
      <c r="D72" s="57"/>
      <c r="E72" s="57"/>
      <c r="F72" s="58" t="s">
        <v>47</v>
      </c>
      <c r="G72" s="1">
        <v>141</v>
      </c>
      <c r="H72" s="1" t="s">
        <v>48</v>
      </c>
      <c r="I72" s="1" t="s">
        <v>40</v>
      </c>
      <c r="J72" s="1" t="s">
        <v>422</v>
      </c>
      <c r="K72" s="3" t="s">
        <v>423</v>
      </c>
      <c r="L72" s="3" t="s">
        <v>420</v>
      </c>
      <c r="M72" s="3" t="s">
        <v>424</v>
      </c>
      <c r="N72" s="4" t="s">
        <v>421</v>
      </c>
      <c r="O72" s="4" t="s">
        <v>425</v>
      </c>
      <c r="P72" s="84" t="s">
        <v>551</v>
      </c>
      <c r="Q72" s="2" t="s">
        <v>46</v>
      </c>
      <c r="R72" s="2"/>
      <c r="S72" s="73" t="s">
        <v>310</v>
      </c>
      <c r="T72" s="61">
        <v>300</v>
      </c>
      <c r="U72" s="88">
        <f>280*1.07</f>
        <v>299.60000000000002</v>
      </c>
      <c r="V72" s="5">
        <f t="shared" si="3"/>
        <v>89880</v>
      </c>
      <c r="W72" s="69">
        <f t="shared" ref="W72:Y75" si="7">V72*1.07</f>
        <v>96171.6</v>
      </c>
      <c r="X72" s="69">
        <f t="shared" si="7"/>
        <v>102903.61200000001</v>
      </c>
      <c r="Y72" s="69">
        <f t="shared" si="7"/>
        <v>110106.86484000001</v>
      </c>
      <c r="Z72" s="63" t="s">
        <v>41</v>
      </c>
      <c r="AA72" s="1" t="s">
        <v>42</v>
      </c>
      <c r="AB72" s="1" t="s">
        <v>43</v>
      </c>
      <c r="AC72" s="1" t="s">
        <v>57</v>
      </c>
      <c r="AD72" s="1" t="s">
        <v>59</v>
      </c>
      <c r="AE72" s="1" t="s">
        <v>58</v>
      </c>
      <c r="AF72" s="1">
        <v>0</v>
      </c>
      <c r="AG72" s="57"/>
    </row>
    <row r="73" spans="1:33" ht="57.75" customHeight="1" x14ac:dyDescent="0.2">
      <c r="A73" s="57"/>
      <c r="B73" s="41">
        <v>33</v>
      </c>
      <c r="C73" s="1" t="s">
        <v>39</v>
      </c>
      <c r="D73" s="57"/>
      <c r="E73" s="57"/>
      <c r="F73" s="58" t="s">
        <v>47</v>
      </c>
      <c r="G73" s="1">
        <v>141</v>
      </c>
      <c r="H73" s="1" t="s">
        <v>48</v>
      </c>
      <c r="I73" s="1" t="s">
        <v>40</v>
      </c>
      <c r="J73" s="1" t="s">
        <v>464</v>
      </c>
      <c r="K73" s="3" t="s">
        <v>465</v>
      </c>
      <c r="L73" s="3" t="s">
        <v>466</v>
      </c>
      <c r="M73" s="3" t="s">
        <v>467</v>
      </c>
      <c r="N73" s="4" t="s">
        <v>468</v>
      </c>
      <c r="O73" s="4" t="s">
        <v>469</v>
      </c>
      <c r="P73" s="84" t="s">
        <v>555</v>
      </c>
      <c r="Q73" s="2" t="s">
        <v>46</v>
      </c>
      <c r="R73" s="2"/>
      <c r="S73" s="73" t="s">
        <v>351</v>
      </c>
      <c r="T73" s="61">
        <v>250</v>
      </c>
      <c r="U73" s="88">
        <f>137.14*1.07</f>
        <v>146.7398</v>
      </c>
      <c r="V73" s="5">
        <f t="shared" ref="V73:V78" si="8">T73*U73</f>
        <v>36684.949999999997</v>
      </c>
      <c r="W73" s="69">
        <f t="shared" ref="W73:Y79" si="9">V73*1.07</f>
        <v>39252.896500000003</v>
      </c>
      <c r="X73" s="69">
        <f t="shared" si="7"/>
        <v>42000.599255000008</v>
      </c>
      <c r="Y73" s="69">
        <f t="shared" si="7"/>
        <v>44940.641202850013</v>
      </c>
      <c r="Z73" s="63" t="s">
        <v>41</v>
      </c>
      <c r="AA73" s="1" t="s">
        <v>42</v>
      </c>
      <c r="AB73" s="1" t="s">
        <v>43</v>
      </c>
      <c r="AC73" s="1" t="s">
        <v>57</v>
      </c>
      <c r="AD73" s="1" t="s">
        <v>59</v>
      </c>
      <c r="AE73" s="1" t="s">
        <v>58</v>
      </c>
      <c r="AF73" s="1">
        <v>0</v>
      </c>
      <c r="AG73" s="57"/>
    </row>
    <row r="74" spans="1:33" ht="57.75" customHeight="1" x14ac:dyDescent="0.2">
      <c r="A74" s="57"/>
      <c r="B74" s="53" t="s">
        <v>508</v>
      </c>
      <c r="C74" s="1" t="s">
        <v>39</v>
      </c>
      <c r="D74" s="57"/>
      <c r="E74" s="57"/>
      <c r="F74" s="58" t="s">
        <v>47</v>
      </c>
      <c r="G74" s="1">
        <v>141</v>
      </c>
      <c r="H74" s="1" t="s">
        <v>48</v>
      </c>
      <c r="I74" s="1" t="s">
        <v>40</v>
      </c>
      <c r="J74" s="1" t="s">
        <v>471</v>
      </c>
      <c r="K74" s="3" t="s">
        <v>417</v>
      </c>
      <c r="L74" s="3" t="s">
        <v>359</v>
      </c>
      <c r="M74" s="3" t="s">
        <v>472</v>
      </c>
      <c r="N74" s="4" t="s">
        <v>473</v>
      </c>
      <c r="O74" s="4" t="s">
        <v>474</v>
      </c>
      <c r="P74" s="84" t="s">
        <v>552</v>
      </c>
      <c r="Q74" s="2" t="s">
        <v>46</v>
      </c>
      <c r="R74" s="2"/>
      <c r="S74" s="73" t="s">
        <v>56</v>
      </c>
      <c r="T74" s="61">
        <v>400</v>
      </c>
      <c r="U74" s="88">
        <v>400</v>
      </c>
      <c r="V74" s="5">
        <f t="shared" si="8"/>
        <v>160000</v>
      </c>
      <c r="W74" s="69">
        <f t="shared" si="9"/>
        <v>171200</v>
      </c>
      <c r="X74" s="69">
        <f t="shared" si="7"/>
        <v>183184</v>
      </c>
      <c r="Y74" s="69">
        <f t="shared" si="7"/>
        <v>196006.88</v>
      </c>
      <c r="Z74" s="63" t="s">
        <v>41</v>
      </c>
      <c r="AA74" s="1" t="s">
        <v>42</v>
      </c>
      <c r="AB74" s="1" t="s">
        <v>43</v>
      </c>
      <c r="AC74" s="1" t="s">
        <v>57</v>
      </c>
      <c r="AD74" s="1" t="s">
        <v>59</v>
      </c>
      <c r="AE74" s="1" t="s">
        <v>58</v>
      </c>
      <c r="AF74" s="1">
        <v>0</v>
      </c>
      <c r="AG74" s="57"/>
    </row>
    <row r="75" spans="1:33" ht="82.5" customHeight="1" x14ac:dyDescent="0.2">
      <c r="A75" s="57"/>
      <c r="B75" s="41">
        <v>34</v>
      </c>
      <c r="C75" s="1" t="s">
        <v>39</v>
      </c>
      <c r="D75" s="57"/>
      <c r="E75" s="57"/>
      <c r="F75" s="58" t="s">
        <v>47</v>
      </c>
      <c r="G75" s="1">
        <v>141</v>
      </c>
      <c r="H75" s="1" t="s">
        <v>48</v>
      </c>
      <c r="I75" s="1" t="s">
        <v>40</v>
      </c>
      <c r="J75" s="1" t="s">
        <v>426</v>
      </c>
      <c r="K75" s="3" t="s">
        <v>429</v>
      </c>
      <c r="L75" s="3" t="s">
        <v>427</v>
      </c>
      <c r="M75" s="3" t="s">
        <v>430</v>
      </c>
      <c r="N75" s="4" t="s">
        <v>428</v>
      </c>
      <c r="O75" s="4" t="s">
        <v>432</v>
      </c>
      <c r="P75" s="84" t="s">
        <v>431</v>
      </c>
      <c r="Q75" s="2" t="s">
        <v>46</v>
      </c>
      <c r="R75" s="2"/>
      <c r="S75" s="73" t="s">
        <v>351</v>
      </c>
      <c r="T75" s="61">
        <v>200</v>
      </c>
      <c r="U75" s="88">
        <v>430</v>
      </c>
      <c r="V75" s="5">
        <f t="shared" si="8"/>
        <v>86000</v>
      </c>
      <c r="W75" s="69">
        <f t="shared" si="9"/>
        <v>92020</v>
      </c>
      <c r="X75" s="69">
        <f t="shared" si="7"/>
        <v>98461.400000000009</v>
      </c>
      <c r="Y75" s="69">
        <f t="shared" si="7"/>
        <v>105353.69800000002</v>
      </c>
      <c r="Z75" s="63" t="s">
        <v>41</v>
      </c>
      <c r="AA75" s="1" t="s">
        <v>42</v>
      </c>
      <c r="AB75" s="1" t="s">
        <v>43</v>
      </c>
      <c r="AC75" s="1" t="s">
        <v>57</v>
      </c>
      <c r="AD75" s="1" t="s">
        <v>59</v>
      </c>
      <c r="AE75" s="1" t="s">
        <v>58</v>
      </c>
      <c r="AF75" s="1">
        <v>0</v>
      </c>
      <c r="AG75" s="57"/>
    </row>
    <row r="76" spans="1:33" ht="82.5" customHeight="1" x14ac:dyDescent="0.2">
      <c r="A76" s="57"/>
      <c r="B76" s="53" t="s">
        <v>509</v>
      </c>
      <c r="C76" s="1" t="s">
        <v>39</v>
      </c>
      <c r="D76" s="57"/>
      <c r="E76" s="57"/>
      <c r="F76" s="58" t="s">
        <v>47</v>
      </c>
      <c r="G76" s="1">
        <v>141</v>
      </c>
      <c r="H76" s="1" t="s">
        <v>48</v>
      </c>
      <c r="I76" s="1" t="s">
        <v>40</v>
      </c>
      <c r="J76" s="1" t="s">
        <v>541</v>
      </c>
      <c r="K76" s="3" t="s">
        <v>542</v>
      </c>
      <c r="L76" s="3" t="s">
        <v>543</v>
      </c>
      <c r="M76" s="3" t="s">
        <v>544</v>
      </c>
      <c r="N76" s="4" t="s">
        <v>545</v>
      </c>
      <c r="O76" s="3" t="s">
        <v>546</v>
      </c>
      <c r="P76" s="72" t="s">
        <v>553</v>
      </c>
      <c r="Q76" s="2" t="s">
        <v>46</v>
      </c>
      <c r="R76" s="2"/>
      <c r="S76" s="73" t="s">
        <v>56</v>
      </c>
      <c r="T76" s="61">
        <v>30</v>
      </c>
      <c r="U76" s="88">
        <v>2000</v>
      </c>
      <c r="V76" s="5">
        <f t="shared" si="8"/>
        <v>60000</v>
      </c>
      <c r="W76" s="69">
        <f t="shared" si="9"/>
        <v>64200.000000000007</v>
      </c>
      <c r="X76" s="69">
        <f t="shared" ref="X76:Y79" si="10">W76*1.07</f>
        <v>68694.000000000015</v>
      </c>
      <c r="Y76" s="69">
        <f t="shared" si="10"/>
        <v>73502.580000000016</v>
      </c>
      <c r="Z76" s="63" t="s">
        <v>41</v>
      </c>
      <c r="AA76" s="1" t="s">
        <v>42</v>
      </c>
      <c r="AB76" s="1" t="s">
        <v>43</v>
      </c>
      <c r="AC76" s="1" t="s">
        <v>57</v>
      </c>
      <c r="AD76" s="1" t="s">
        <v>59</v>
      </c>
      <c r="AE76" s="1" t="s">
        <v>58</v>
      </c>
      <c r="AF76" s="1">
        <v>0</v>
      </c>
      <c r="AG76" s="57"/>
    </row>
    <row r="77" spans="1:33" ht="38.25" customHeight="1" x14ac:dyDescent="0.2">
      <c r="B77" s="41">
        <v>35</v>
      </c>
      <c r="C77" s="1" t="s">
        <v>39</v>
      </c>
      <c r="D77" s="57"/>
      <c r="E77" s="57"/>
      <c r="F77" s="58" t="s">
        <v>47</v>
      </c>
      <c r="G77" s="1">
        <v>141</v>
      </c>
      <c r="H77" s="1" t="s">
        <v>48</v>
      </c>
      <c r="I77" s="1" t="s">
        <v>40</v>
      </c>
      <c r="J77" s="60" t="s">
        <v>527</v>
      </c>
      <c r="K77" s="60" t="s">
        <v>528</v>
      </c>
      <c r="L77" s="60" t="s">
        <v>529</v>
      </c>
      <c r="M77" s="1" t="s">
        <v>530</v>
      </c>
      <c r="N77" s="1" t="s">
        <v>531</v>
      </c>
      <c r="O77" s="82" t="s">
        <v>532</v>
      </c>
      <c r="P77" s="82" t="s">
        <v>533</v>
      </c>
      <c r="Q77" s="60" t="s">
        <v>46</v>
      </c>
      <c r="R77" s="1"/>
      <c r="S77" s="60" t="s">
        <v>56</v>
      </c>
      <c r="T77" s="61">
        <v>300</v>
      </c>
      <c r="U77" s="88">
        <v>850</v>
      </c>
      <c r="V77" s="62">
        <f t="shared" si="8"/>
        <v>255000</v>
      </c>
      <c r="W77" s="62">
        <f t="shared" si="9"/>
        <v>272850</v>
      </c>
      <c r="X77" s="62">
        <f t="shared" si="9"/>
        <v>291949.5</v>
      </c>
      <c r="Y77" s="62">
        <f t="shared" si="9"/>
        <v>312385.96500000003</v>
      </c>
      <c r="Z77" s="63" t="s">
        <v>41</v>
      </c>
      <c r="AA77" s="1" t="s">
        <v>42</v>
      </c>
      <c r="AB77" s="1" t="s">
        <v>43</v>
      </c>
      <c r="AC77" s="1" t="s">
        <v>57</v>
      </c>
      <c r="AD77" s="1" t="s">
        <v>59</v>
      </c>
      <c r="AE77" s="1" t="s">
        <v>58</v>
      </c>
      <c r="AF77" s="1">
        <v>0</v>
      </c>
      <c r="AG77" s="57"/>
    </row>
    <row r="78" spans="1:33" ht="57.75" customHeight="1" x14ac:dyDescent="0.2">
      <c r="B78" s="53" t="s">
        <v>547</v>
      </c>
      <c r="C78" s="1" t="s">
        <v>39</v>
      </c>
      <c r="D78" s="71"/>
      <c r="E78" s="71"/>
      <c r="F78" s="58" t="s">
        <v>47</v>
      </c>
      <c r="G78" s="1">
        <v>141</v>
      </c>
      <c r="H78" s="1" t="s">
        <v>48</v>
      </c>
      <c r="I78" s="1" t="s">
        <v>40</v>
      </c>
      <c r="J78" s="71" t="s">
        <v>534</v>
      </c>
      <c r="K78" s="71" t="s">
        <v>535</v>
      </c>
      <c r="L78" s="71" t="s">
        <v>536</v>
      </c>
      <c r="M78" s="71" t="s">
        <v>537</v>
      </c>
      <c r="N78" s="71" t="s">
        <v>538</v>
      </c>
      <c r="O78" s="1" t="s">
        <v>539</v>
      </c>
      <c r="P78" s="1" t="s">
        <v>540</v>
      </c>
      <c r="Q78" s="60" t="s">
        <v>46</v>
      </c>
      <c r="R78" s="57"/>
      <c r="S78" s="60" t="s">
        <v>470</v>
      </c>
      <c r="T78" s="61">
        <v>70</v>
      </c>
      <c r="U78" s="88">
        <v>2000</v>
      </c>
      <c r="V78" s="5">
        <f t="shared" si="8"/>
        <v>140000</v>
      </c>
      <c r="W78" s="69">
        <f t="shared" si="9"/>
        <v>149800</v>
      </c>
      <c r="X78" s="69">
        <f t="shared" si="9"/>
        <v>160286</v>
      </c>
      <c r="Y78" s="69">
        <f t="shared" si="9"/>
        <v>171506.02000000002</v>
      </c>
      <c r="Z78" s="63" t="s">
        <v>41</v>
      </c>
      <c r="AA78" s="1" t="s">
        <v>42</v>
      </c>
      <c r="AB78" s="1" t="s">
        <v>43</v>
      </c>
      <c r="AC78" s="1" t="s">
        <v>57</v>
      </c>
      <c r="AD78" s="1" t="s">
        <v>59</v>
      </c>
      <c r="AE78" s="1" t="s">
        <v>58</v>
      </c>
      <c r="AF78" s="1">
        <v>0</v>
      </c>
      <c r="AG78" s="57"/>
    </row>
    <row r="79" spans="1:33" ht="22.5" customHeight="1" x14ac:dyDescent="0.2">
      <c r="A79" s="57"/>
      <c r="B79" s="75"/>
      <c r="C79" s="1"/>
      <c r="D79" s="57"/>
      <c r="E79" s="57"/>
      <c r="F79" s="58"/>
      <c r="G79" s="1"/>
      <c r="H79" s="1"/>
      <c r="I79" s="1"/>
      <c r="J79" s="1"/>
      <c r="K79" s="3"/>
      <c r="L79" s="3"/>
      <c r="M79" s="3"/>
      <c r="N79" s="3"/>
      <c r="O79" s="3"/>
      <c r="P79" s="86"/>
      <c r="Q79" s="1"/>
      <c r="R79" s="1"/>
      <c r="S79" s="60"/>
      <c r="T79" s="61"/>
      <c r="U79" s="62"/>
      <c r="V79" s="74">
        <f>SUM(V11:V78)</f>
        <v>26252177.324999999</v>
      </c>
      <c r="W79" s="5">
        <f t="shared" si="9"/>
        <v>28089829.737750001</v>
      </c>
      <c r="X79" s="5">
        <f t="shared" si="10"/>
        <v>30056117.819392502</v>
      </c>
      <c r="Y79" s="5">
        <f t="shared" si="10"/>
        <v>32160046.066749979</v>
      </c>
      <c r="Z79" s="63"/>
      <c r="AA79" s="1"/>
      <c r="AB79" s="1"/>
      <c r="AC79" s="1"/>
      <c r="AD79" s="1"/>
      <c r="AE79" s="1"/>
      <c r="AF79" s="1"/>
      <c r="AG79" s="57"/>
    </row>
  </sheetData>
  <sheetProtection selectLockedCells="1" selectUnlockedCells="1"/>
  <mergeCells count="34">
    <mergeCell ref="AE1:AF2"/>
    <mergeCell ref="AE3:AG4"/>
    <mergeCell ref="B1:J1"/>
    <mergeCell ref="B3:B4"/>
    <mergeCell ref="D3:D4"/>
    <mergeCell ref="E3:E4"/>
    <mergeCell ref="F3:F4"/>
    <mergeCell ref="B8:B9"/>
    <mergeCell ref="C8:C9"/>
    <mergeCell ref="D8:H8"/>
    <mergeCell ref="I8:I9"/>
    <mergeCell ref="J8:J9"/>
    <mergeCell ref="K8:K9"/>
    <mergeCell ref="L8:L9"/>
    <mergeCell ref="M8:M9"/>
    <mergeCell ref="N8:N9"/>
    <mergeCell ref="O8:O9"/>
    <mergeCell ref="P8:P9"/>
    <mergeCell ref="Q8:R9"/>
    <mergeCell ref="S8:S9"/>
    <mergeCell ref="T8:T9"/>
    <mergeCell ref="U8:U9"/>
    <mergeCell ref="V8:V9"/>
    <mergeCell ref="W8:W9"/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AC8:AC9"/>
  </mergeCells>
  <dataValidations count="1">
    <dataValidation type="textLength" operator="equal" allowBlank="1" showErrorMessage="1" error="Количество символов должно быть 7" sqref="C6">
      <formula1>7</formula1>
      <formula2>0</formula2>
    </dataValidation>
  </dataValidations>
  <hyperlinks>
    <hyperlink ref="J16" r:id="rId1" display="http://enstru.kz/code_new.jsp?&amp;t=растительное&amp;s=common&amp;p=10&amp;n=0&amp;S=20%2E53%2E10%2E500&amp;N=Масло&amp;fc=1&amp;fg=1&amp;new=205310.500.000000"/>
    <hyperlink ref="J24" r:id="rId2" display="http://enstru.kz/code_new.jsp?&amp;s=common&amp;p=10&amp;n=0&amp;fc=1&amp;fg=0&amp;new=106132.360.000000"/>
    <hyperlink ref="J25" r:id="rId3" display="http://enstru.kz/code_new.jsp?&amp;s=common&amp;p=10&amp;n=0&amp;fc=1&amp;fg=0&amp;new=106131.300.000003"/>
    <hyperlink ref="J27" r:id="rId4" display="http://enstru.kz/code_new.jsp?&amp;s=common&amp;p=10&amp;n=0&amp;fc=1&amp;fg=0&amp;new=106132.390.000000"/>
    <hyperlink ref="J13" r:id="rId5" display="https://enstru.kz/code_new.jsp?&amp;t=%D0%BC%D0%B8%D0%BD%D1%82%D0%B0%D0%B9&amp;s=common&amp;p=10&amp;n=0&amp;S=03%2E00%2E21%2E990&amp;N=%D0%9C%D0%B8%D0%BD%D1%82%D0%B0%D0%B9&amp;ig=%D1%81%D0%B2%D0%B5%D0%B6%D0%B8%D0%B9&amp;fc=1&amp;fg=1&amp;new=030021.990.000007"/>
  </hyperlinks>
  <pageMargins left="0.78740157480314965" right="0.51" top="1.0629921259842521" bottom="1.0629921259842521" header="0.78740157480314965" footer="0.78740157480314965"/>
  <pageSetup paperSize="9" scale="33" orientation="landscape" useFirstPageNumber="1" horizontalDpi="300" verticalDpi="300" r:id="rId6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7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27" sqref="B27"/>
    </sheetView>
  </sheetViews>
  <sheetFormatPr defaultRowHeight="12.75" x14ac:dyDescent="0.2"/>
  <cols>
    <col min="1" max="1" width="9.140625" style="9"/>
    <col min="2" max="2" width="26.140625" customWidth="1"/>
    <col min="3" max="3" width="28.7109375" customWidth="1"/>
    <col min="4" max="4" width="10.140625" customWidth="1"/>
    <col min="5" max="5" width="17.85546875" customWidth="1"/>
  </cols>
  <sheetData>
    <row r="1" spans="1:13" x14ac:dyDescent="0.2">
      <c r="A1" s="112" t="s">
        <v>439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spans="1:13" s="8" customFormat="1" ht="42.75" customHeight="1" x14ac:dyDescent="0.2">
      <c r="A3" s="10" t="s">
        <v>440</v>
      </c>
      <c r="B3" s="7" t="s">
        <v>441</v>
      </c>
      <c r="C3" s="7" t="s">
        <v>442</v>
      </c>
      <c r="D3" s="7" t="s">
        <v>443</v>
      </c>
      <c r="E3" s="7" t="s">
        <v>444</v>
      </c>
      <c r="F3" s="7" t="s">
        <v>445</v>
      </c>
      <c r="G3" s="7" t="s">
        <v>446</v>
      </c>
      <c r="H3" s="7" t="s">
        <v>447</v>
      </c>
      <c r="I3" s="7"/>
      <c r="J3" s="7"/>
      <c r="K3" s="7"/>
      <c r="L3" s="7"/>
      <c r="M3" s="7"/>
    </row>
    <row r="4" spans="1:13" x14ac:dyDescent="0.2">
      <c r="A4" s="11">
        <v>1</v>
      </c>
      <c r="B4" s="6" t="s">
        <v>448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1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Годовой план </vt:lpstr>
      <vt:lpstr>Лист1</vt:lpstr>
      <vt:lpstr>'Годовой план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Бухгалтерия1</dc:creator>
  <cp:lastModifiedBy>Adilbek</cp:lastModifiedBy>
  <cp:lastPrinted>2019-06-25T10:18:35Z</cp:lastPrinted>
  <dcterms:created xsi:type="dcterms:W3CDTF">2019-01-02T09:43:09Z</dcterms:created>
  <dcterms:modified xsi:type="dcterms:W3CDTF">2020-02-20T08:44:15Z</dcterms:modified>
</cp:coreProperties>
</file>